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5750" windowHeight="12270" tabRatio="594"/>
  </bookViews>
  <sheets>
    <sheet name="Протокол" sheetId="1" r:id="rId1"/>
    <sheet name="Рейтинг школ танца" sheetId="2" r:id="rId2"/>
    <sheet name="Рейтинг Dancepride Trophhy" sheetId="3" r:id="rId3"/>
    <sheet name="Протокол.DPT" sheetId="7" r:id="rId4"/>
    <sheet name="Обработка зачетов" sheetId="4" r:id="rId5"/>
    <sheet name="готовые результаты зачетов" sheetId="5" r:id="rId6"/>
  </sheets>
  <calcPr calcId="144525"/>
</workbook>
</file>

<file path=xl/calcChain.xml><?xml version="1.0" encoding="utf-8"?>
<calcChain xmlns="http://schemas.openxmlformats.org/spreadsheetml/2006/main">
  <c r="F4" i="3" l="1"/>
  <c r="F9" i="3"/>
  <c r="F3" i="3"/>
  <c r="F10" i="3"/>
  <c r="F12" i="3"/>
  <c r="D6" i="3"/>
  <c r="F6" i="3" s="1"/>
  <c r="D11" i="3"/>
  <c r="F11" i="3" s="1"/>
  <c r="D4" i="3"/>
  <c r="D9" i="3"/>
  <c r="D13" i="3"/>
  <c r="F13" i="3" s="1"/>
  <c r="D8" i="3"/>
  <c r="F8" i="3" s="1"/>
  <c r="D3" i="3"/>
  <c r="D10" i="3"/>
  <c r="D5" i="3"/>
  <c r="F5" i="3" s="1"/>
  <c r="D7" i="3"/>
  <c r="F7" i="3" s="1"/>
  <c r="D12" i="3"/>
  <c r="DO7" i="7"/>
  <c r="DN7" i="7"/>
  <c r="DM7" i="7"/>
  <c r="DL7" i="7"/>
  <c r="DK7" i="7"/>
  <c r="DJ7" i="7"/>
  <c r="DI7" i="7"/>
  <c r="DH7" i="7"/>
  <c r="DG7" i="7"/>
  <c r="DF7" i="7"/>
  <c r="DE7" i="7"/>
  <c r="DD7" i="7"/>
  <c r="DC7" i="7"/>
  <c r="DB7" i="7"/>
  <c r="DA7" i="7"/>
  <c r="CZ7" i="7"/>
  <c r="CY7" i="7"/>
  <c r="CX7" i="7"/>
  <c r="CW7" i="7"/>
  <c r="CV7" i="7"/>
  <c r="CU7" i="7"/>
  <c r="CT7" i="7"/>
  <c r="CS7" i="7"/>
  <c r="CR7" i="7"/>
  <c r="CQ7" i="7"/>
  <c r="CP7" i="7"/>
  <c r="CO7" i="7"/>
  <c r="CN7" i="7"/>
  <c r="CM7" i="7"/>
  <c r="CL7" i="7"/>
  <c r="CK7" i="7"/>
  <c r="CJ7" i="7"/>
  <c r="CI7" i="7"/>
  <c r="CH7" i="7"/>
  <c r="CG7" i="7"/>
  <c r="CF7" i="7"/>
  <c r="CE7" i="7"/>
  <c r="CD7" i="7"/>
  <c r="CC7" i="7"/>
  <c r="CB7" i="7"/>
  <c r="CA7" i="7"/>
  <c r="BZ7" i="7"/>
  <c r="BY7" i="7"/>
  <c r="BX7" i="7"/>
  <c r="BW7" i="7"/>
  <c r="BV7" i="7"/>
  <c r="BU7" i="7"/>
  <c r="BT7" i="7"/>
  <c r="BS7" i="7"/>
  <c r="BR7" i="7"/>
  <c r="BQ7" i="7"/>
  <c r="BP7" i="7"/>
  <c r="BO7" i="7"/>
  <c r="BN7" i="7"/>
  <c r="BM7" i="7"/>
  <c r="BL7" i="7"/>
  <c r="BK7" i="7"/>
  <c r="BJ7" i="7"/>
  <c r="BI7" i="7"/>
  <c r="BH7" i="7"/>
  <c r="BG7" i="7"/>
  <c r="BF7" i="7"/>
  <c r="BE7" i="7"/>
  <c r="BD7" i="7"/>
  <c r="BC7" i="7"/>
  <c r="BB7" i="7"/>
  <c r="BA7" i="7"/>
  <c r="AZ7" i="7"/>
  <c r="AY7" i="7"/>
  <c r="AX7" i="7"/>
  <c r="AW7" i="7"/>
  <c r="AV7" i="7"/>
  <c r="AU7" i="7"/>
  <c r="AT7" i="7"/>
  <c r="AS7" i="7"/>
  <c r="AR7" i="7"/>
  <c r="AQ7" i="7"/>
  <c r="AP7" i="7"/>
  <c r="AO7" i="7"/>
  <c r="AN7" i="7"/>
  <c r="AM7" i="7"/>
  <c r="AL7" i="7"/>
  <c r="AK7" i="7"/>
  <c r="AJ7" i="7"/>
  <c r="AI7" i="7"/>
  <c r="AH7" i="7"/>
  <c r="AG7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R411" i="1" l="1"/>
  <c r="DR265" i="1"/>
  <c r="DR412" i="1"/>
  <c r="DR413" i="1"/>
  <c r="DR414" i="1"/>
  <c r="DR287" i="1"/>
  <c r="DR425" i="1"/>
  <c r="DR426" i="1"/>
  <c r="DR301" i="1"/>
  <c r="DR302" i="1"/>
  <c r="DR309" i="1"/>
  <c r="DR320" i="1"/>
  <c r="DR329" i="1"/>
  <c r="DR330" i="1"/>
  <c r="DR331" i="1"/>
  <c r="DR342" i="1"/>
  <c r="DR345" i="1"/>
  <c r="DR364" i="1"/>
  <c r="DR365" i="1"/>
  <c r="DR366" i="1"/>
  <c r="DR367" i="1"/>
  <c r="DR368" i="1"/>
  <c r="DR371" i="1"/>
  <c r="DR372" i="1"/>
  <c r="DR373" i="1"/>
  <c r="DR374" i="1"/>
  <c r="DR375" i="1"/>
  <c r="DR376" i="1"/>
  <c r="DR384" i="1"/>
  <c r="DR395" i="1"/>
  <c r="DR417" i="1"/>
  <c r="DR418" i="1"/>
  <c r="DR434" i="1"/>
  <c r="DR435" i="1"/>
  <c r="DR446" i="1"/>
  <c r="DR451" i="1"/>
  <c r="DR455" i="1"/>
  <c r="DR456" i="1"/>
  <c r="DR464" i="1"/>
  <c r="DR466" i="1"/>
  <c r="DR480" i="1"/>
  <c r="DR487" i="1"/>
  <c r="DR512" i="1"/>
  <c r="DR513" i="1"/>
  <c r="DR514" i="1"/>
  <c r="DR522" i="1"/>
  <c r="DR45" i="1"/>
  <c r="DR303" i="1"/>
  <c r="DR304" i="1"/>
  <c r="DR40" i="1"/>
  <c r="DR259" i="1"/>
  <c r="DR305" i="1"/>
  <c r="DR306" i="1"/>
  <c r="DR307" i="1"/>
  <c r="DR138" i="1"/>
  <c r="DR170" i="1"/>
  <c r="DR202" i="1"/>
  <c r="DR209" i="1"/>
  <c r="DR21" i="1"/>
  <c r="DR31" i="1"/>
  <c r="DR239" i="1"/>
  <c r="DR246" i="1"/>
  <c r="DR288" i="1"/>
  <c r="DR321" i="1"/>
  <c r="DR322" i="1"/>
  <c r="DR323" i="1"/>
  <c r="DR216" i="1"/>
  <c r="DR12" i="1"/>
  <c r="DR44" i="1"/>
  <c r="DR244" i="1"/>
  <c r="DR334" i="1"/>
  <c r="DR335" i="1"/>
  <c r="DR11" i="1"/>
  <c r="DR346" i="1"/>
  <c r="DR43" i="1"/>
  <c r="DR279" i="1"/>
  <c r="DR347" i="1"/>
  <c r="DR348" i="1"/>
  <c r="DR349" i="1"/>
  <c r="DR350" i="1"/>
  <c r="DR282" i="1"/>
  <c r="DR351" i="1"/>
  <c r="DR352" i="1"/>
  <c r="DR353" i="1"/>
  <c r="DR68" i="1"/>
  <c r="DR77" i="1"/>
  <c r="DR84" i="1"/>
  <c r="DR270" i="1"/>
  <c r="DR355" i="1"/>
  <c r="DR98" i="1"/>
  <c r="DR96" i="1"/>
  <c r="DR123" i="1"/>
  <c r="DR22" i="1"/>
  <c r="DR29" i="1"/>
  <c r="DR237" i="1"/>
  <c r="DR245" i="1"/>
  <c r="DR119" i="1"/>
  <c r="DR51" i="1"/>
  <c r="DR88" i="1"/>
  <c r="DR91" i="1"/>
  <c r="DR103" i="1"/>
  <c r="DR112" i="1"/>
  <c r="DR94" i="1"/>
  <c r="DR124" i="1"/>
  <c r="DR32" i="1"/>
  <c r="DR248" i="1"/>
  <c r="DR380" i="1"/>
  <c r="DR17" i="1"/>
  <c r="DR24" i="1"/>
  <c r="DR381" i="1"/>
  <c r="DR35" i="1"/>
  <c r="DR253" i="1"/>
  <c r="DR382" i="1"/>
  <c r="DR83" i="1"/>
  <c r="DR274" i="1"/>
  <c r="DR385" i="1"/>
  <c r="DR386" i="1"/>
  <c r="DR387" i="1"/>
  <c r="DR388" i="1"/>
  <c r="DR266" i="1"/>
  <c r="DR390" i="1"/>
  <c r="DR391" i="1"/>
  <c r="DR247" i="1"/>
  <c r="DR393" i="1"/>
  <c r="DR394" i="1"/>
  <c r="DR100" i="1"/>
  <c r="DR130" i="1"/>
  <c r="DR70" i="1"/>
  <c r="DR78" i="1"/>
  <c r="DR85" i="1"/>
  <c r="DR277" i="1"/>
  <c r="DR405" i="1"/>
  <c r="DR406" i="1"/>
  <c r="DR150" i="1"/>
  <c r="DR187" i="1"/>
  <c r="DR226" i="1"/>
  <c r="DR86" i="1"/>
  <c r="DR271" i="1"/>
  <c r="DR423" i="1"/>
  <c r="DR424" i="1"/>
  <c r="DR66" i="1"/>
  <c r="DR75" i="1"/>
  <c r="DR284" i="1"/>
  <c r="DR427" i="1"/>
  <c r="DR428" i="1"/>
  <c r="DR429" i="1"/>
  <c r="DR430" i="1"/>
  <c r="DR258" i="1"/>
  <c r="DR431" i="1"/>
  <c r="DR432" i="1"/>
  <c r="DR9" i="1"/>
  <c r="DR433" i="1"/>
  <c r="DR42" i="1"/>
  <c r="DR249" i="1"/>
  <c r="DR52" i="1"/>
  <c r="DR90" i="1"/>
  <c r="DR92" i="1"/>
  <c r="DR105" i="1"/>
  <c r="DR113" i="1"/>
  <c r="DR241" i="1"/>
  <c r="DR251" i="1"/>
  <c r="DR444" i="1"/>
  <c r="DR445" i="1"/>
  <c r="DR183" i="1"/>
  <c r="DR275" i="1"/>
  <c r="DR447" i="1"/>
  <c r="DR448" i="1"/>
  <c r="DR449" i="1"/>
  <c r="DR450" i="1"/>
  <c r="DR20" i="1"/>
  <c r="DR33" i="1"/>
  <c r="DR238" i="1"/>
  <c r="DR256" i="1"/>
  <c r="DR16" i="1"/>
  <c r="DR47" i="1"/>
  <c r="DR453" i="1"/>
  <c r="DR39" i="1"/>
  <c r="DR257" i="1"/>
  <c r="DR454" i="1"/>
  <c r="DR97" i="1"/>
  <c r="DR13" i="1"/>
  <c r="DR46" i="1"/>
  <c r="DR60" i="1"/>
  <c r="DR465" i="1"/>
  <c r="DR99" i="1"/>
  <c r="DR128" i="1"/>
  <c r="DR23" i="1"/>
  <c r="DR470" i="1"/>
  <c r="DR34" i="1"/>
  <c r="DR252" i="1"/>
  <c r="DR471" i="1"/>
  <c r="DR472" i="1"/>
  <c r="DR121" i="1"/>
  <c r="DR481" i="1"/>
  <c r="DR268" i="1"/>
  <c r="DR482" i="1"/>
  <c r="DR483" i="1"/>
  <c r="DR484" i="1"/>
  <c r="DR93" i="1"/>
  <c r="DR115" i="1"/>
  <c r="DR136" i="1"/>
  <c r="DR166" i="1"/>
  <c r="DR171" i="1"/>
  <c r="DR203" i="1"/>
  <c r="DR210" i="1"/>
  <c r="DR485" i="1"/>
  <c r="DR18" i="1"/>
  <c r="DR26" i="1"/>
  <c r="DR38" i="1"/>
  <c r="DR255" i="1"/>
  <c r="DR486" i="1"/>
  <c r="DR180" i="1"/>
  <c r="DR219" i="1"/>
  <c r="DR62" i="1"/>
  <c r="DR110" i="1"/>
  <c r="DR127" i="1"/>
  <c r="DR30" i="1"/>
  <c r="DR490" i="1"/>
  <c r="DR250" i="1"/>
  <c r="DR491" i="1"/>
  <c r="DR492" i="1"/>
  <c r="DR493" i="1"/>
  <c r="DR53" i="1"/>
  <c r="DR89" i="1"/>
  <c r="DR104" i="1"/>
  <c r="DR114" i="1"/>
  <c r="DR64" i="1"/>
  <c r="DR67" i="1"/>
  <c r="DR81" i="1"/>
  <c r="DR273" i="1"/>
  <c r="DR507" i="1"/>
  <c r="DR508" i="1"/>
  <c r="DR509" i="1"/>
  <c r="DR510" i="1"/>
  <c r="DR511" i="1"/>
  <c r="DR153" i="1"/>
  <c r="DR193" i="1"/>
  <c r="DR172" i="1"/>
  <c r="DR211" i="1"/>
  <c r="DR223" i="1"/>
  <c r="DR184" i="1"/>
  <c r="DR15" i="1"/>
  <c r="DR515" i="1"/>
  <c r="DR516" i="1"/>
  <c r="DR101" i="1"/>
  <c r="DR129" i="1"/>
  <c r="DR76" i="1"/>
  <c r="DR82" i="1"/>
  <c r="DR272" i="1"/>
  <c r="DR294" i="1"/>
  <c r="DR295" i="1"/>
  <c r="DR300" i="1"/>
  <c r="DR308" i="1"/>
  <c r="DR356" i="1"/>
  <c r="DR357" i="1"/>
  <c r="DR441" i="1"/>
  <c r="DR452" i="1"/>
  <c r="DR459" i="1"/>
  <c r="DR488" i="1"/>
  <c r="DR145" i="1"/>
  <c r="DR181" i="1"/>
  <c r="DR19" i="1"/>
  <c r="DR37" i="1"/>
  <c r="DR263" i="1"/>
  <c r="DR314" i="1"/>
  <c r="DR41" i="1"/>
  <c r="DR269" i="1"/>
  <c r="DR315" i="1"/>
  <c r="DR316" i="1"/>
  <c r="DR317" i="1"/>
  <c r="DR318" i="1"/>
  <c r="DR147" i="1"/>
  <c r="DR167" i="1"/>
  <c r="DR175" i="1"/>
  <c r="DR134" i="1"/>
  <c r="DR162" i="1"/>
  <c r="DR201" i="1"/>
  <c r="DR208" i="1"/>
  <c r="DR403" i="1"/>
  <c r="DR404" i="1"/>
  <c r="DR290" i="1"/>
  <c r="DR419" i="1"/>
  <c r="DR420" i="1"/>
  <c r="DR421" i="1"/>
  <c r="DR73" i="1"/>
  <c r="DR283" i="1"/>
  <c r="DR437" i="1"/>
  <c r="DR438" i="1"/>
  <c r="DR160" i="1"/>
  <c r="DR188" i="1"/>
  <c r="DR231" i="1"/>
  <c r="DR174" i="1"/>
  <c r="DR133" i="1"/>
  <c r="DR163" i="1"/>
  <c r="DR169" i="1"/>
  <c r="DR222" i="1"/>
  <c r="DR460" i="1"/>
  <c r="DR461" i="1"/>
  <c r="DR199" i="1"/>
  <c r="DR261" i="1"/>
  <c r="DR267" i="1"/>
  <c r="DR498" i="1"/>
  <c r="DR499" i="1"/>
  <c r="DR500" i="1"/>
  <c r="DR501" i="1"/>
  <c r="DR502" i="1"/>
  <c r="DR503" i="1"/>
  <c r="DR36" i="1"/>
  <c r="DR264" i="1"/>
  <c r="DR519" i="1"/>
  <c r="DR383" i="1"/>
  <c r="DR402" i="1"/>
  <c r="DR286" i="1"/>
  <c r="DR377" i="1"/>
  <c r="DR378" i="1"/>
  <c r="DR50" i="1"/>
  <c r="DR63" i="1"/>
  <c r="DR102" i="1"/>
  <c r="DR132" i="1"/>
  <c r="DR337" i="1"/>
  <c r="DR159" i="1"/>
  <c r="DR191" i="1"/>
  <c r="DR230" i="1"/>
  <c r="DR338" i="1"/>
  <c r="DR494" i="1"/>
  <c r="DR497" i="1"/>
  <c r="DR285" i="1"/>
  <c r="DR137" i="1"/>
  <c r="DR165" i="1"/>
  <c r="DR173" i="1"/>
  <c r="DR213" i="1"/>
  <c r="DR292" i="1"/>
  <c r="DR289" i="1"/>
  <c r="DR495" i="1"/>
  <c r="DR496" i="1"/>
  <c r="DR141" i="1"/>
  <c r="DR164" i="1"/>
  <c r="DR207" i="1"/>
  <c r="DR293" i="1"/>
  <c r="DR296" i="1"/>
  <c r="DR328" i="1"/>
  <c r="DR336" i="1"/>
  <c r="DR354" i="1"/>
  <c r="DR358" i="1"/>
  <c r="DR360" i="1"/>
  <c r="DR389" i="1"/>
  <c r="DR392" i="1"/>
  <c r="DR422" i="1"/>
  <c r="DR467" i="1"/>
  <c r="DR469" i="1"/>
  <c r="DR473" i="1"/>
  <c r="DR474" i="1"/>
  <c r="DR476" i="1"/>
  <c r="DR489" i="1"/>
  <c r="DR107" i="1"/>
  <c r="DR118" i="1"/>
  <c r="DR146" i="1"/>
  <c r="DR205" i="1"/>
  <c r="DR220" i="1"/>
  <c r="DR135" i="1"/>
  <c r="DR206" i="1"/>
  <c r="DR291" i="1"/>
  <c r="DR332" i="1"/>
  <c r="DR333" i="1"/>
  <c r="DR72" i="1"/>
  <c r="DR79" i="1"/>
  <c r="DR87" i="1"/>
  <c r="DR278" i="1"/>
  <c r="DR168" i="1"/>
  <c r="DR204" i="1"/>
  <c r="DR212" i="1"/>
  <c r="DR176" i="1"/>
  <c r="DR61" i="1"/>
  <c r="DR361" i="1"/>
  <c r="DR111" i="1"/>
  <c r="DR131" i="1"/>
  <c r="DR362" i="1"/>
  <c r="DR363" i="1"/>
  <c r="DR27" i="1"/>
  <c r="DR254" i="1"/>
  <c r="DR379" i="1"/>
  <c r="DR149" i="1"/>
  <c r="DR189" i="1"/>
  <c r="DR229" i="1"/>
  <c r="DR57" i="1"/>
  <c r="DR108" i="1"/>
  <c r="DR243" i="1"/>
  <c r="DR398" i="1"/>
  <c r="DR399" i="1"/>
  <c r="DR400" i="1"/>
  <c r="DR401" i="1"/>
  <c r="DR242" i="1"/>
  <c r="DR407" i="1"/>
  <c r="DR408" i="1"/>
  <c r="DR409" i="1"/>
  <c r="DR410" i="1"/>
  <c r="DR55" i="1"/>
  <c r="DR106" i="1"/>
  <c r="DR120" i="1"/>
  <c r="DR151" i="1"/>
  <c r="DR228" i="1"/>
  <c r="DR457" i="1"/>
  <c r="DR260" i="1"/>
  <c r="DR462" i="1"/>
  <c r="DR463" i="1"/>
  <c r="DR161" i="1"/>
  <c r="DR194" i="1"/>
  <c r="DR233" i="1"/>
  <c r="DR154" i="1"/>
  <c r="DR192" i="1"/>
  <c r="DR234" i="1"/>
  <c r="DR225" i="1"/>
  <c r="DR475" i="1"/>
  <c r="DR186" i="1"/>
  <c r="DR65" i="1"/>
  <c r="DR69" i="1"/>
  <c r="DR276" i="1"/>
  <c r="DR477" i="1"/>
  <c r="DR478" i="1"/>
  <c r="DR281" i="1"/>
  <c r="DR71" i="1"/>
  <c r="DR74" i="1"/>
  <c r="DR80" i="1"/>
  <c r="DR280" i="1"/>
  <c r="DR341" i="1"/>
  <c r="DR344" i="1"/>
  <c r="DR468" i="1"/>
  <c r="DR479" i="1"/>
  <c r="DR520" i="1"/>
  <c r="DR521" i="1"/>
  <c r="DR195" i="1"/>
  <c r="DR198" i="1"/>
  <c r="DR157" i="1"/>
  <c r="DR196" i="1"/>
  <c r="DR156" i="1"/>
  <c r="DR197" i="1"/>
  <c r="DR235" i="1"/>
  <c r="DR158" i="1"/>
  <c r="DR324" i="1"/>
  <c r="DR339" i="1"/>
  <c r="DR359" i="1"/>
  <c r="DR458" i="1"/>
  <c r="DR505" i="1"/>
  <c r="DR517" i="1"/>
  <c r="DR54" i="1"/>
  <c r="DR95" i="1"/>
  <c r="DR122" i="1"/>
  <c r="DR325" i="1"/>
  <c r="DR59" i="1"/>
  <c r="DR117" i="1"/>
  <c r="DR340" i="1"/>
  <c r="DR10" i="1"/>
  <c r="DR49" i="1"/>
  <c r="DR240" i="1"/>
  <c r="DR369" i="1"/>
  <c r="DR370" i="1"/>
  <c r="DR25" i="1"/>
  <c r="DR236" i="1"/>
  <c r="DR436" i="1"/>
  <c r="DR14" i="1"/>
  <c r="DR48" i="1"/>
  <c r="DR109" i="1"/>
  <c r="DR126" i="1"/>
  <c r="DR506" i="1"/>
  <c r="DR56" i="1"/>
  <c r="DR116" i="1"/>
  <c r="DR518" i="1"/>
  <c r="DR297" i="1"/>
  <c r="DR298" i="1"/>
  <c r="DR310" i="1"/>
  <c r="DR319" i="1"/>
  <c r="DR326" i="1"/>
  <c r="DR343" i="1"/>
  <c r="DR396" i="1"/>
  <c r="DR439" i="1"/>
  <c r="DR442" i="1"/>
  <c r="DR504" i="1"/>
  <c r="DR139" i="1"/>
  <c r="DR177" i="1"/>
  <c r="DR215" i="1"/>
  <c r="DR224" i="1"/>
  <c r="DR299" i="1"/>
  <c r="DR185" i="1"/>
  <c r="DR311" i="1"/>
  <c r="DR312" i="1"/>
  <c r="DR313" i="1"/>
  <c r="DR143" i="1"/>
  <c r="DR140" i="1"/>
  <c r="DR178" i="1"/>
  <c r="DR214" i="1"/>
  <c r="DR327" i="1"/>
  <c r="DR144" i="1"/>
  <c r="DR218" i="1"/>
  <c r="DR58" i="1"/>
  <c r="DR125" i="1"/>
  <c r="DR397" i="1"/>
  <c r="DR142" i="1"/>
  <c r="DR179" i="1"/>
  <c r="DR217" i="1"/>
  <c r="DR440" i="1"/>
  <c r="DR148" i="1"/>
  <c r="DR152" i="1"/>
  <c r="DR182" i="1"/>
  <c r="DR190" i="1"/>
  <c r="DR221" i="1"/>
  <c r="DR227" i="1"/>
  <c r="DR443" i="1"/>
  <c r="DR155" i="1"/>
  <c r="DR200" i="1"/>
  <c r="DR232" i="1"/>
  <c r="DR28" i="1"/>
  <c r="DR262" i="1"/>
  <c r="DR415" i="1"/>
  <c r="DR416" i="1"/>
  <c r="F7" i="1" l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E7" i="1"/>
  <c r="D12" i="5"/>
  <c r="D11" i="5"/>
  <c r="D10" i="5"/>
  <c r="D9" i="5"/>
  <c r="D8" i="5"/>
  <c r="C12" i="5"/>
  <c r="C11" i="5"/>
  <c r="C10" i="5"/>
  <c r="C9" i="5"/>
  <c r="C8" i="5"/>
  <c r="B9" i="5"/>
  <c r="B10" i="5"/>
  <c r="B11" i="5"/>
  <c r="B12" i="5"/>
  <c r="B8" i="5"/>
  <c r="A12" i="5"/>
  <c r="A11" i="5"/>
  <c r="A10" i="5"/>
  <c r="A9" i="5"/>
  <c r="A8" i="5"/>
  <c r="H12" i="5"/>
  <c r="H11" i="5"/>
  <c r="H10" i="5"/>
  <c r="H9" i="5"/>
  <c r="H8" i="5"/>
  <c r="G12" i="5"/>
  <c r="G11" i="5"/>
  <c r="G10" i="5"/>
  <c r="G9" i="5"/>
  <c r="G8" i="5"/>
  <c r="F12" i="5"/>
  <c r="F11" i="5"/>
  <c r="F10" i="5"/>
  <c r="F9" i="5"/>
  <c r="F8" i="5"/>
  <c r="H7" i="5"/>
  <c r="H6" i="5"/>
  <c r="H5" i="5"/>
  <c r="G7" i="5"/>
  <c r="G6" i="5"/>
  <c r="G5" i="5"/>
  <c r="F7" i="5"/>
  <c r="F6" i="5"/>
  <c r="F5" i="5"/>
  <c r="H4" i="5"/>
  <c r="G4" i="5"/>
  <c r="F4" i="5"/>
  <c r="D7" i="5"/>
  <c r="D6" i="5"/>
  <c r="D5" i="5"/>
  <c r="D4" i="5"/>
  <c r="C7" i="5"/>
  <c r="C6" i="5"/>
  <c r="C5" i="5"/>
  <c r="C4" i="5"/>
  <c r="B7" i="5"/>
  <c r="B6" i="5"/>
  <c r="B5" i="5"/>
  <c r="B4" i="5"/>
  <c r="A7" i="5"/>
  <c r="A6" i="5"/>
  <c r="A5" i="5"/>
  <c r="A4" i="5"/>
  <c r="D3" i="5"/>
  <c r="C3" i="5"/>
  <c r="B3" i="5"/>
  <c r="A3" i="5"/>
  <c r="H3" i="5"/>
  <c r="G3" i="5"/>
  <c r="F3" i="5"/>
  <c r="E3" i="5"/>
  <c r="E12" i="5"/>
  <c r="E11" i="5"/>
  <c r="E10" i="5"/>
  <c r="E9" i="5"/>
  <c r="E8" i="5"/>
  <c r="E7" i="5"/>
  <c r="E6" i="5"/>
  <c r="E5" i="5"/>
  <c r="E4" i="5"/>
  <c r="H2" i="5"/>
  <c r="G2" i="5"/>
  <c r="F2" i="5"/>
  <c r="E2" i="5"/>
  <c r="D2" i="5"/>
  <c r="C2" i="5"/>
  <c r="B2" i="5"/>
  <c r="A2" i="5"/>
  <c r="H1" i="5"/>
  <c r="G1" i="5"/>
  <c r="F1" i="5"/>
  <c r="E1" i="5"/>
  <c r="D1" i="5"/>
  <c r="C1" i="5"/>
  <c r="B1" i="5"/>
  <c r="A1" i="5"/>
</calcChain>
</file>

<file path=xl/sharedStrings.xml><?xml version="1.0" encoding="utf-8"?>
<sst xmlns="http://schemas.openxmlformats.org/spreadsheetml/2006/main" count="3483" uniqueCount="362">
  <si>
    <t>№</t>
  </si>
  <si>
    <t>Фамилия Имя Солиста или Пары</t>
  </si>
  <si>
    <t>Клуб</t>
  </si>
  <si>
    <t>Руководители</t>
  </si>
  <si>
    <t>Дата турнира</t>
  </si>
  <si>
    <t>Место проведения</t>
  </si>
  <si>
    <t>Название турнира</t>
  </si>
  <si>
    <t>Организатор</t>
  </si>
  <si>
    <t>Телефон</t>
  </si>
  <si>
    <t>e-meil</t>
  </si>
  <si>
    <t>ИТОГОВЫЙ ПРОТОКОЛ</t>
  </si>
  <si>
    <t xml:space="preserve">Сыдыков Роман, Сыдыкова Юлия                             </t>
  </si>
  <si>
    <t xml:space="preserve">Умнов Николай, Умнова Татьяна                             </t>
  </si>
  <si>
    <t xml:space="preserve">Сторогина Ольга, Соколков Алексей                             </t>
  </si>
  <si>
    <t xml:space="preserve">Кудинов Алексей, Докорина Мария                             </t>
  </si>
  <si>
    <t>7-8</t>
  </si>
  <si>
    <t xml:space="preserve">Dancepride Trophy J 7 лет и мл. СОЛО  </t>
  </si>
  <si>
    <t xml:space="preserve">Dancepride Trophy J 10 лет и ст. ПАРЫ  </t>
  </si>
  <si>
    <t xml:space="preserve">Никитская Анастасия, Филичкин Иван                             </t>
  </si>
  <si>
    <t xml:space="preserve">Никитская Анастасия                             </t>
  </si>
  <si>
    <t xml:space="preserve">Филичкин Иван                             </t>
  </si>
  <si>
    <t xml:space="preserve">Dancepride Trophy Q 10 лет и ст. ПАРЫ  </t>
  </si>
  <si>
    <t xml:space="preserve">Dancepride Trophy W 10 лет и ст. ПАРЫ  </t>
  </si>
  <si>
    <t>Махаон</t>
  </si>
  <si>
    <t>Ходос Дина, Набиуллина Аделя</t>
  </si>
  <si>
    <t>Звезда</t>
  </si>
  <si>
    <t>Баландина Анна</t>
  </si>
  <si>
    <t>Кузнецова Яна, Набиуллина Аделя</t>
  </si>
  <si>
    <t>Dancepride</t>
  </si>
  <si>
    <t>Сыдыков Роман, Сыдыкова Юлия</t>
  </si>
  <si>
    <t>La danza magnifica</t>
  </si>
  <si>
    <t>Умнов Николай, Умнова Татьяна</t>
  </si>
  <si>
    <t>Пандора</t>
  </si>
  <si>
    <t>Ходос Дина</t>
  </si>
  <si>
    <t>Ходос Дина, Кузнецова Яна</t>
  </si>
  <si>
    <t>Flame Dance</t>
  </si>
  <si>
    <t>Филичкин Иван</t>
  </si>
  <si>
    <t>Adele Dance</t>
  </si>
  <si>
    <t>Никитская Анастасия</t>
  </si>
  <si>
    <t>Пожидаева Наталья, Телицына Ирина</t>
  </si>
  <si>
    <t>Танцстиль</t>
  </si>
  <si>
    <t>Кудинов Алексей, Докорина Мария</t>
  </si>
  <si>
    <t>Сыдыков Роман, Сызранцева Юлия</t>
  </si>
  <si>
    <t xml:space="preserve">Классификация E 9 лет и мл. ПАРЫ  </t>
  </si>
  <si>
    <t xml:space="preserve">Классификация E 9 лет и мл. СОЛО  </t>
  </si>
  <si>
    <t xml:space="preserve">Классификация E 11 лет и мл. ПАРЫ  </t>
  </si>
  <si>
    <t xml:space="preserve">Клюева Ольга, Клюев Алексей                             </t>
  </si>
  <si>
    <t xml:space="preserve">Классификация E 11 лет и мл. СОЛО  </t>
  </si>
  <si>
    <t xml:space="preserve">Классификация E 12 лет и ст. ПАРЫ  </t>
  </si>
  <si>
    <t xml:space="preserve">Классификация E 12 лет и ст. СОЛО  </t>
  </si>
  <si>
    <t xml:space="preserve">Классификация N 7 лет и мл. СОЛО  </t>
  </si>
  <si>
    <t xml:space="preserve">Классификация N 9 лет и мл. ПАРЫ  </t>
  </si>
  <si>
    <t xml:space="preserve">Классификация N 9 лет и мл. СОЛО  </t>
  </si>
  <si>
    <t xml:space="preserve">Ходос Дина, Телицына Ирина                             </t>
  </si>
  <si>
    <t xml:space="preserve">Классификация N 11 лет и мл. ПАРЫ  </t>
  </si>
  <si>
    <t xml:space="preserve">Классификация N 11 лет и мл. СОЛО  </t>
  </si>
  <si>
    <t xml:space="preserve">Классификация N 12 лет и ст. ПАРЫ  </t>
  </si>
  <si>
    <t xml:space="preserve">Телицына Ирина, Ходос Дина                             </t>
  </si>
  <si>
    <t xml:space="preserve">Классификация N 12 лет и ст. СОЛО  </t>
  </si>
  <si>
    <t>9 лет и мл.  Кубок Ча-Ча-Ча ПАРЫ</t>
  </si>
  <si>
    <t>5 лет и мл.  Кубок Ча-Ча-Ча СОЛО</t>
  </si>
  <si>
    <t>7 лет и мл.  Кубок Ча-Ча-Ча СОЛО</t>
  </si>
  <si>
    <t>12-15</t>
  </si>
  <si>
    <t>9 лет и мл.  Кубок Ча-Ча-Ча СОЛО</t>
  </si>
  <si>
    <t>7 лет и мл.  Кубок Ча-Ча-Ча ПАРЫ</t>
  </si>
  <si>
    <t>10 лет и ст.  Кубок Ча-Ча-Ча ПАРЫ</t>
  </si>
  <si>
    <t>10 лет и ст.  Кубок Ча-Ча-Ча СОЛО</t>
  </si>
  <si>
    <t>7 лет и мл.  Кубок Джайва СОЛО</t>
  </si>
  <si>
    <t>9 лет и мл.  Кубок Джайва СОЛО</t>
  </si>
  <si>
    <t>9-10</t>
  </si>
  <si>
    <t>10 лет и ст.  Кубок Джайва СОЛО</t>
  </si>
  <si>
    <t>9 лет и мл.  Кубок Польки ПАРЫ</t>
  </si>
  <si>
    <t>5 лет и мл.  Кубок Польки СОЛО</t>
  </si>
  <si>
    <t>10-11</t>
  </si>
  <si>
    <t>7 лет и мл.  Кубок Польки СОЛО</t>
  </si>
  <si>
    <t>9 лет и мл.  Кубок Польки СОЛО</t>
  </si>
  <si>
    <t>7 лет и мл.  Кубок Польки ПАРЫ</t>
  </si>
  <si>
    <t>9 лет и мл.  Кубок Румбы СОЛО</t>
  </si>
  <si>
    <t>10 лет и ст.  Кубок Румбы ПАРЫ</t>
  </si>
  <si>
    <t>10 лет и ст.  Кубок Румбы СОЛО</t>
  </si>
  <si>
    <t>9 лет и мл.  Кубок Самбы СОЛО</t>
  </si>
  <si>
    <t>10 лет и ст.  Кубок Самбы СОЛО</t>
  </si>
  <si>
    <t>9 лет и мл.  Кубок Танго СОЛО</t>
  </si>
  <si>
    <t>10 лет и ст.  Кубок Танго СОЛО</t>
  </si>
  <si>
    <t>9 лет и мл.  Кубок Вальса ПАРЫ</t>
  </si>
  <si>
    <t>5 лет и мл.  Кубок Вальса СОЛО</t>
  </si>
  <si>
    <t>9-11</t>
  </si>
  <si>
    <t>7 лет и мл.  Кубок Вальса СОЛО</t>
  </si>
  <si>
    <t>8-10</t>
  </si>
  <si>
    <t>9 лет и мл.  Кубок Вальса СОЛО</t>
  </si>
  <si>
    <t>12-13</t>
  </si>
  <si>
    <t>10 лет и ст.  Кубок Вальса СОЛО</t>
  </si>
  <si>
    <t>Step by Step</t>
  </si>
  <si>
    <t>Москва, ул. Судостроительная, 46/1,  ТЗ "Эверест"</t>
  </si>
  <si>
    <t>Сыдыков Роман</t>
  </si>
  <si>
    <t>sydykov@dancepride.ru</t>
  </si>
  <si>
    <t>В рейтинг NDL future department</t>
  </si>
  <si>
    <t>N</t>
  </si>
  <si>
    <t>Q</t>
  </si>
  <si>
    <t>Клубы</t>
  </si>
  <si>
    <t>R</t>
  </si>
  <si>
    <t>S</t>
  </si>
  <si>
    <t>Сыдыковы Роман и Юлия</t>
  </si>
  <si>
    <t>Умновы Николай и Татьяна</t>
  </si>
  <si>
    <t>Клюев Алексей</t>
  </si>
  <si>
    <t>РЕЙТИНГ серии турниров Dancepride Trophy 2018-2019</t>
  </si>
  <si>
    <t>13 января 2019</t>
  </si>
  <si>
    <t>Открытое Первенство школ танца НТЛ. XI Dancepride Trophy</t>
  </si>
  <si>
    <t>Столбец4</t>
  </si>
  <si>
    <t>Dancepride                             Химки</t>
  </si>
  <si>
    <t xml:space="preserve">Баландина Анна                             </t>
  </si>
  <si>
    <t xml:space="preserve">Ходос Дина, Набиуллина Аделя                             </t>
  </si>
  <si>
    <t xml:space="preserve">Dancepride Trophy Q 7 лет и мл. СОЛО  </t>
  </si>
  <si>
    <t xml:space="preserve">Dancepride Trophy W+CH+PL 7 лет и мл. СОЛО  </t>
  </si>
  <si>
    <t xml:space="preserve">Кузнецова Яна, Ходос Дина                             </t>
  </si>
  <si>
    <t xml:space="preserve">Болотова Елизавета                             </t>
  </si>
  <si>
    <t>Набиуллина Аделя, Кузнецова Яна</t>
  </si>
  <si>
    <t>Зачет на N 7 и мл. Соло W</t>
  </si>
  <si>
    <t>Зачет на N 7 и мл. Соло Q</t>
  </si>
  <si>
    <t>Зачет на N 7 и мл. Соло CH</t>
  </si>
  <si>
    <t>Зачет на N 7 и мл. Соло J</t>
  </si>
  <si>
    <t>Зачет ШБТ 7 и мл. ПАРЫ W</t>
  </si>
  <si>
    <t>Зачет ШБТ 7 и мл. ПАРЫ CH</t>
  </si>
  <si>
    <t>Зачет ШБТ 7 и мл. ПАРЫ PL</t>
  </si>
  <si>
    <t>Зачет ШБТ 7 и мл. Соло W</t>
  </si>
  <si>
    <t>Зачет ШБТ 7 и мл. Соло CH</t>
  </si>
  <si>
    <t>Зачет ШБТ 7 и мл. Соло PL</t>
  </si>
  <si>
    <t>Наше Время</t>
  </si>
  <si>
    <t>Бушняков Дмитрий</t>
  </si>
  <si>
    <t>Бушняков Дмитрий, Бушняков Дмитрий</t>
  </si>
  <si>
    <t>Кузнецова Яна</t>
  </si>
  <si>
    <t>Диали</t>
  </si>
  <si>
    <t>Болотова Елизавета</t>
  </si>
  <si>
    <t xml:space="preserve">Кузнецова Яна                             </t>
  </si>
  <si>
    <t xml:space="preserve">Кузнецова Яна, Набиуллина Аделя                             </t>
  </si>
  <si>
    <t xml:space="preserve">Бушняков Дмитрий, Бушняков Дмитрий                             </t>
  </si>
  <si>
    <t xml:space="preserve">Набиуллина Аделя, Кузнецова Яна                             </t>
  </si>
  <si>
    <t>15-16</t>
  </si>
  <si>
    <t xml:space="preserve">Бушняков Дмитрий                             </t>
  </si>
  <si>
    <t>14-15</t>
  </si>
  <si>
    <t>7 лет и мл.  Кубок Квикстепа СОЛО</t>
  </si>
  <si>
    <t>9 лет и мл.  Кубок Квикстепа СОЛО</t>
  </si>
  <si>
    <t>7-9</t>
  </si>
  <si>
    <t>7 лет и мл.  Кубок Вальса ПАРЫ</t>
  </si>
  <si>
    <t xml:space="preserve">Dancepride Trophy CH 9 лет и мл. СОЛО  </t>
  </si>
  <si>
    <t xml:space="preserve">Dancepride Trophy CH+J 9 лет и мл. ПАРЫ  </t>
  </si>
  <si>
    <t xml:space="preserve">Власов Алексей                             </t>
  </si>
  <si>
    <t xml:space="preserve">Dancepride Trophy CH+J 9 лет и мл. СОЛО  </t>
  </si>
  <si>
    <t xml:space="preserve">Dancepride Trophy HH 9 лет и мл. СОЛО  </t>
  </si>
  <si>
    <t xml:space="preserve">Dancepride Trophy W 9 лет и мл. СОЛО  </t>
  </si>
  <si>
    <t xml:space="preserve">Ходос Дина, Ходос Дина                             </t>
  </si>
  <si>
    <t xml:space="preserve">Dancepride Trophy W+CH+PL 9 лет и мл. СОЛО  </t>
  </si>
  <si>
    <t xml:space="preserve">Dancepride Trophy W+Q 9 лет и мл. ПАРЫ  </t>
  </si>
  <si>
    <t xml:space="preserve">Dancepride Trophy W+Q 9 лет и мл. СОЛО  </t>
  </si>
  <si>
    <t>Ходос Дина, Ходос Дина</t>
  </si>
  <si>
    <t>Ходос Дина, Телицына Ирина</t>
  </si>
  <si>
    <t>Зачет на E 9 и мл. Соло T</t>
  </si>
  <si>
    <t>Зачет на E 9 и мл. Соло R</t>
  </si>
  <si>
    <t>Зачет на N 9 и мл. ПАРЫ W</t>
  </si>
  <si>
    <t>Зачет на N 9 и мл. ПАРЫ Q</t>
  </si>
  <si>
    <t>Зачет на N 9 и мл. ПАРЫ CH</t>
  </si>
  <si>
    <t>Зачет на N 9 и мл. ПАРЫ J</t>
  </si>
  <si>
    <t>Власов Алексей</t>
  </si>
  <si>
    <t>Зачет на N 9 и мл. Соло W</t>
  </si>
  <si>
    <t>Зачет на N 9 и мл. Соло Q</t>
  </si>
  <si>
    <t>Зачет на N 9 и мл. Соло CH</t>
  </si>
  <si>
    <t>Зачет на N 9 и мл. Соло J</t>
  </si>
  <si>
    <t>Зачет ШБТ 9 и мл. ПАРЫ W</t>
  </si>
  <si>
    <t>Зачет ШБТ 9 и мл. ПАРЫ CH</t>
  </si>
  <si>
    <t>Зачет ШБТ 9 и мл. ПАРЫ PL</t>
  </si>
  <si>
    <t>Клюева Ольга, Клюев Алексей</t>
  </si>
  <si>
    <t>Зачет ШБТ 9 и мл. Соло W</t>
  </si>
  <si>
    <t>Зачет ШБТ 9 и мл. Соло CH</t>
  </si>
  <si>
    <t>Зачет ШБТ 9 и мл. Соло J</t>
  </si>
  <si>
    <t xml:space="preserve">Бородинов Владислав                             </t>
  </si>
  <si>
    <t xml:space="preserve">Пожидаева Наталья, Телицына Ирина                             </t>
  </si>
  <si>
    <t xml:space="preserve">Сыдыков Роман, Сызранцева Юлия                             </t>
  </si>
  <si>
    <t>12-14</t>
  </si>
  <si>
    <t>9 лет и мл.  Кубок Джайва ПАРЫ</t>
  </si>
  <si>
    <t xml:space="preserve">Ходос Дина, Кузнецова Яна                             </t>
  </si>
  <si>
    <t>9 лет и мл.  Кубок Квикстепа ПАРЫ</t>
  </si>
  <si>
    <t>9 лет и мл.  Кубок Венского Вальса СОЛО</t>
  </si>
  <si>
    <t xml:space="preserve">Dancepride Trophy CH+J 11 лет и мл. ПАРЫ  </t>
  </si>
  <si>
    <t xml:space="preserve">Dancepride Trophy CH+J 11 лет и мл. СОЛО  </t>
  </si>
  <si>
    <t xml:space="preserve">Дьячков Алексей, Фролова Елизавета                             </t>
  </si>
  <si>
    <t xml:space="preserve">Dancepride Trophy Cha 10 лет и ст. ПАРЫ  </t>
  </si>
  <si>
    <t xml:space="preserve">Dancepride Trophy HH 10 и ст. СОЛО  </t>
  </si>
  <si>
    <t xml:space="preserve">Dancepride Trophy R 10 лет и ст. ПАРЫ  </t>
  </si>
  <si>
    <t xml:space="preserve">Dancepride Trophy T 10 лет и ст. ПАРЫ  </t>
  </si>
  <si>
    <t xml:space="preserve">Dancepride Trophy W+Q 11 лет и мл. ПАРЫ  </t>
  </si>
  <si>
    <t xml:space="preserve">Dancepride Trophy W+Q 11 лет и мл. СОЛО  </t>
  </si>
  <si>
    <t xml:space="preserve">Solo LA CH+R+J 10 лет и ст.  </t>
  </si>
  <si>
    <t>Зачет на N 10 и ст. ПАРЫ W</t>
  </si>
  <si>
    <t>Зачет на N 10 и ст. ПАРЫ Q</t>
  </si>
  <si>
    <t>Зачет на N 10 и ст. ПАРЫ CH</t>
  </si>
  <si>
    <t>Зачет на N 10 и ст. ПАРЫ J</t>
  </si>
  <si>
    <t>Зачет на N 10 и ст. Соло W</t>
  </si>
  <si>
    <t>Зачет на N 10 и ст. Соло Q</t>
  </si>
  <si>
    <t>Зачет на N 10 и ст. Соло CH</t>
  </si>
  <si>
    <t>Зачет на N 10 и ст. Соло J</t>
  </si>
  <si>
    <t>Зачет ШБТ 10 и ст. Соло W</t>
  </si>
  <si>
    <t>Зачет ШБТ 10 и ст. Соло CH</t>
  </si>
  <si>
    <t>Зачет ШБТ 10 и ст. Соло PL</t>
  </si>
  <si>
    <t>Step By Step</t>
  </si>
  <si>
    <t>Алексей Клюев</t>
  </si>
  <si>
    <t xml:space="preserve">Алексей Клюев                             </t>
  </si>
  <si>
    <t>10 лет и ст.  Кубок Фокстрота ПАРЫ</t>
  </si>
  <si>
    <t>10 лет и ст.  Кубок Фокстрота СОЛО</t>
  </si>
  <si>
    <t>10 лет и ст.  Кубок Пасодобля ПАРЫ</t>
  </si>
  <si>
    <t>10 лет и ст.  Кубок Пасодобля СОЛО</t>
  </si>
  <si>
    <t>10 лет и ст.  Кубок Квикстепа СОЛО</t>
  </si>
  <si>
    <t>10 лет и ст.  Кубок Самбы ПАРЫ</t>
  </si>
  <si>
    <t>10 лет и ст.  Кубок Венского Вальса ПАРЫ</t>
  </si>
  <si>
    <t>10 лет и ст.  Кубок Венского Вальса СОЛО</t>
  </si>
  <si>
    <t>10 лет и ст.  Кубок Вальса ПАРЫ</t>
  </si>
  <si>
    <t>Алиев Магомед - Полякова Ника</t>
  </si>
  <si>
    <t>Телицын Илья - Витчевская Василиса</t>
  </si>
  <si>
    <t>Сорокин Олег - Попова София</t>
  </si>
  <si>
    <t>Шестак Владимир - Ужакина Яна</t>
  </si>
  <si>
    <t>Шаблинский Денис - Волкова Капитолина</t>
  </si>
  <si>
    <t>Николаев Савелий - Сазонова Анастасия</t>
  </si>
  <si>
    <t>Зезюлев Максим - Гербер Софья</t>
  </si>
  <si>
    <t>Кобзарь Егор - Павлова Дарья</t>
  </si>
  <si>
    <t>Зенин Михаил - Трактина Таисия</t>
  </si>
  <si>
    <t>Ладыка Никита - Кривкина Екатерина</t>
  </si>
  <si>
    <t>Яничкин Владимир - Бражник Полина</t>
  </si>
  <si>
    <t>Лебедев Ярослав - Гридина Мелания</t>
  </si>
  <si>
    <t>Костюков Владислав - Чиркова Софья</t>
  </si>
  <si>
    <t>Телицын Семён - Наумова Виктория</t>
  </si>
  <si>
    <t>Арчугов Данила - Швецова Алиса</t>
  </si>
  <si>
    <t>Бикмухаметов Тимур - Шурупова Арина</t>
  </si>
  <si>
    <t>Каданцев Дмитрий - Шаблинская Дарья</t>
  </si>
  <si>
    <t>Куприянов Максим - Курлова Ксения</t>
  </si>
  <si>
    <t>Ларин Артемий - Князева Арина</t>
  </si>
  <si>
    <t>Лукарелли Маттео - Осипова Риана</t>
  </si>
  <si>
    <t>Мартынов Максим - Гриднева Алина</t>
  </si>
  <si>
    <t>Обухов Николай - Максимова Даниэла</t>
  </si>
  <si>
    <t>Попов Иван - Нестерова Анастасия</t>
  </si>
  <si>
    <t>Самбуров Илья - Колмакова Мария</t>
  </si>
  <si>
    <t>Скороходов Александр - Колтович Елизавета</t>
  </si>
  <si>
    <t>Сорокин Максим - Ефимова Виктория</t>
  </si>
  <si>
    <t>Трактин Елисей - Ергина Екатерина</t>
  </si>
  <si>
    <t>Халтурин Никита - Егиазарян Лили</t>
  </si>
  <si>
    <t>Чекмарев Никита - Чекмарева Софья</t>
  </si>
  <si>
    <t>Чугаев Максим - Подмошина Мария</t>
  </si>
  <si>
    <t>Шестак Михаил - Потапова Мария</t>
  </si>
  <si>
    <t>РЕГ НТЛ</t>
  </si>
  <si>
    <t>РЕЙТ Q</t>
  </si>
  <si>
    <t>Наше время</t>
  </si>
  <si>
    <t>Шедевр</t>
  </si>
  <si>
    <t>Дьячков Алексей</t>
  </si>
  <si>
    <t>Абгарян Мари</t>
  </si>
  <si>
    <t>Александрова Надежда</t>
  </si>
  <si>
    <t>Алиев Магомед</t>
  </si>
  <si>
    <t>Андреев Никита</t>
  </si>
  <si>
    <t>Антонова Юлия</t>
  </si>
  <si>
    <t>Асейкина Ксения</t>
  </si>
  <si>
    <t>Базылева Таисия</t>
  </si>
  <si>
    <t>Басова Валерия</t>
  </si>
  <si>
    <t>Белецкая Ирина</t>
  </si>
  <si>
    <t>Бикмухаметов Тимур</t>
  </si>
  <si>
    <t>Бобровских Татьяна</t>
  </si>
  <si>
    <t>Богачева Евгения</t>
  </si>
  <si>
    <t>Бражник Полина</t>
  </si>
  <si>
    <t>Бузид Лина</t>
  </si>
  <si>
    <t>Васильева Ольга</t>
  </si>
  <si>
    <t>Витчевская Василиса</t>
  </si>
  <si>
    <t>Вовченко Юлия</t>
  </si>
  <si>
    <t>Волкова Маргарита</t>
  </si>
  <si>
    <t>Гербер Софья</t>
  </si>
  <si>
    <t>Глебова Анастасия</t>
  </si>
  <si>
    <t>Глушенкова Ольга</t>
  </si>
  <si>
    <t>Гончарова Анастасия</t>
  </si>
  <si>
    <t>Гончарова Кристина</t>
  </si>
  <si>
    <t>Горелова Анастасия</t>
  </si>
  <si>
    <t>Готовская Алиса</t>
  </si>
  <si>
    <t>Гюмюш Виктория</t>
  </si>
  <si>
    <t>Демина Елена</t>
  </si>
  <si>
    <t>Евдокимова Екатерина</t>
  </si>
  <si>
    <t>Егиазарян Лили</t>
  </si>
  <si>
    <t>Ергина Екатерина</t>
  </si>
  <si>
    <t>Ефимова Арина</t>
  </si>
  <si>
    <t>Ефимова Виктория</t>
  </si>
  <si>
    <t>Жабагинова София</t>
  </si>
  <si>
    <t>Жилинская Анастасия</t>
  </si>
  <si>
    <t>Зайнетдинова Виктория</t>
  </si>
  <si>
    <t>Иванилова Мария</t>
  </si>
  <si>
    <t>Иванова Алина</t>
  </si>
  <si>
    <t>Калачева Софья</t>
  </si>
  <si>
    <t>Капитонова Ксения</t>
  </si>
  <si>
    <t>Карпова Елизавета</t>
  </si>
  <si>
    <t>Качурина Мария</t>
  </si>
  <si>
    <t>Клюева Элина</t>
  </si>
  <si>
    <t>Ключникова София</t>
  </si>
  <si>
    <t>Колтович Елизавета</t>
  </si>
  <si>
    <t>Кондратьева Алла</t>
  </si>
  <si>
    <t>Кораблинова Анастасия</t>
  </si>
  <si>
    <t>Кострыгина Анастасия</t>
  </si>
  <si>
    <t>Кривкина Екатерина</t>
  </si>
  <si>
    <t>Кузнецов Игнатий</t>
  </si>
  <si>
    <t>Кутейников Роман</t>
  </si>
  <si>
    <t>Лавринова Вероника</t>
  </si>
  <si>
    <t>Лазарев Александр</t>
  </si>
  <si>
    <t>Лебедева Анастасия</t>
  </si>
  <si>
    <t>Левшина Екатерина</t>
  </si>
  <si>
    <t>Михеева Дарья</t>
  </si>
  <si>
    <t>Муравьева Надежда</t>
  </si>
  <si>
    <t>Муханова Мария</t>
  </si>
  <si>
    <t>Наумова Виктория</t>
  </si>
  <si>
    <t>Нестерова Мария</t>
  </si>
  <si>
    <t>Нэборока Анастасия</t>
  </si>
  <si>
    <t>Омельченко Каролина</t>
  </si>
  <si>
    <t>Петрова Елизавета</t>
  </si>
  <si>
    <t>Петросян Виктория</t>
  </si>
  <si>
    <t>Подгорнова Анастасия</t>
  </si>
  <si>
    <t>Подмошина Мария</t>
  </si>
  <si>
    <t>Половянова Софья</t>
  </si>
  <si>
    <t>Полуянова Алиса</t>
  </si>
  <si>
    <t>Полякова Ника</t>
  </si>
  <si>
    <t>Попова София</t>
  </si>
  <si>
    <t>Потапова Мария</t>
  </si>
  <si>
    <t>Родина Дарья</t>
  </si>
  <si>
    <t>Рудь Виктория</t>
  </si>
  <si>
    <t>Савельева Василиса</t>
  </si>
  <si>
    <t>Салий Мария</t>
  </si>
  <si>
    <t>Самойлина Милана</t>
  </si>
  <si>
    <t>Самотаева Вероника</t>
  </si>
  <si>
    <t>Санников Денис</t>
  </si>
  <si>
    <t>Семёнова Софья</t>
  </si>
  <si>
    <t>Серенок Алина</t>
  </si>
  <si>
    <t>Смоль Анна</t>
  </si>
  <si>
    <t>Ставцева Алиса</t>
  </si>
  <si>
    <t>Стефанович Ангелина</t>
  </si>
  <si>
    <t>Султанова Амина</t>
  </si>
  <si>
    <t>Татаурова Мария</t>
  </si>
  <si>
    <t>Телицын Илья</t>
  </si>
  <si>
    <t>Телицын Семён</t>
  </si>
  <si>
    <t>Тетюева Яна</t>
  </si>
  <si>
    <t>Ткаченко Ирина</t>
  </si>
  <si>
    <t>Трактин Елисей</t>
  </si>
  <si>
    <t>Трактина Таисия</t>
  </si>
  <si>
    <t>Ужакина Яна</t>
  </si>
  <si>
    <t>Ушмодина Ирина</t>
  </si>
  <si>
    <t>Федорова Алеся</t>
  </si>
  <si>
    <t>Франчук Арина</t>
  </si>
  <si>
    <t>Цубер Анна</t>
  </si>
  <si>
    <t>Чекмарев Никита</t>
  </si>
  <si>
    <t>Чекмарева Софья</t>
  </si>
  <si>
    <t>Чистухина Александра</t>
  </si>
  <si>
    <t>Чистухина Василиса</t>
  </si>
  <si>
    <t>Чугаев Максим</t>
  </si>
  <si>
    <t>Чугункова Кристина</t>
  </si>
  <si>
    <t>Шамбулина Мария</t>
  </si>
  <si>
    <t>Швецова Алиса</t>
  </si>
  <si>
    <t>Швецова Юлия</t>
  </si>
  <si>
    <t>Шестак Владимир</t>
  </si>
  <si>
    <t>Шестак Михаил</t>
  </si>
  <si>
    <t>Шульгач Вероника</t>
  </si>
  <si>
    <t>Шурупова Арина</t>
  </si>
  <si>
    <t>Щербакова Елизавета</t>
  </si>
  <si>
    <t>Щербакова Полина</t>
  </si>
  <si>
    <t>Бородинов Владислав, Сторогина Ольга, Соколков Алексей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</si>
</sst>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0" xfId="0" applyFont="1"/>
    <xf numFmtId="0" fontId="3" fillId="0" borderId="0" xfId="0" applyFont="1"/>
    <xf numFmtId="14" fontId="2" fillId="0" borderId="0" xfId="0" applyNumberFormat="1" applyFont="1"/>
    <xf numFmtId="0" fontId="2" fillId="0" borderId="0" xfId="0" applyFont="1" applyAlignment="1">
      <alignment horizontal="right"/>
    </xf>
    <xf numFmtId="0" fontId="4" fillId="0" borderId="0" xfId="1" applyFont="1"/>
    <xf numFmtId="0" fontId="2" fillId="0" borderId="1" xfId="0" applyFont="1" applyBorder="1" applyAlignment="1">
      <alignment horizontal="right"/>
    </xf>
    <xf numFmtId="0" fontId="2" fillId="0" borderId="3" xfId="0" applyFont="1" applyBorder="1"/>
    <xf numFmtId="0" fontId="2" fillId="0" borderId="4" xfId="0" applyFont="1" applyBorder="1"/>
    <xf numFmtId="164" fontId="0" fillId="0" borderId="1" xfId="0" applyNumberFormat="1" applyBorder="1" applyAlignment="1" applyProtection="1">
      <alignment horizontal="left" wrapText="1"/>
      <protection hidden="1"/>
    </xf>
    <xf numFmtId="164" fontId="0" fillId="0" borderId="1" xfId="0" applyNumberFormat="1" applyBorder="1" applyAlignment="1" applyProtection="1">
      <alignment horizontal="left"/>
      <protection hidden="1"/>
    </xf>
    <xf numFmtId="1" fontId="2" fillId="0" borderId="1" xfId="0" quotePrefix="1" applyNumberFormat="1" applyFont="1" applyBorder="1"/>
    <xf numFmtId="0" fontId="2" fillId="0" borderId="1" xfId="0" quotePrefix="1" applyFont="1" applyBorder="1"/>
    <xf numFmtId="17" fontId="2" fillId="0" borderId="1" xfId="0" quotePrefix="1" applyNumberFormat="1" applyFont="1" applyBorder="1"/>
    <xf numFmtId="0" fontId="3" fillId="0" borderId="5" xfId="0" applyFont="1" applyBorder="1" applyAlignment="1">
      <alignment horizontal="right"/>
    </xf>
    <xf numFmtId="0" fontId="3" fillId="0" borderId="2" xfId="0" applyFont="1" applyBorder="1"/>
    <xf numFmtId="0" fontId="2" fillId="0" borderId="2" xfId="0" applyFont="1" applyBorder="1" applyAlignment="1">
      <alignment textRotation="90"/>
    </xf>
    <xf numFmtId="0" fontId="2" fillId="0" borderId="7" xfId="0" applyFont="1" applyBorder="1"/>
    <xf numFmtId="0" fontId="2" fillId="0" borderId="0" xfId="0" applyFont="1" applyAlignment="1">
      <alignment horizontal="left"/>
    </xf>
    <xf numFmtId="0" fontId="1" fillId="0" borderId="0" xfId="1" applyAlignment="1">
      <alignment horizontal="left"/>
    </xf>
    <xf numFmtId="0" fontId="2" fillId="2" borderId="0" xfId="0" applyFont="1" applyFill="1"/>
    <xf numFmtId="0" fontId="5" fillId="3" borderId="1" xfId="0" applyFont="1" applyFill="1" applyBorder="1"/>
    <xf numFmtId="0" fontId="5" fillId="3" borderId="7" xfId="0" applyFont="1" applyFill="1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6" fillId="0" borderId="0" xfId="0" applyNumberFormat="1" applyFont="1" applyAlignment="1">
      <alignment horizontal="center"/>
    </xf>
    <xf numFmtId="0" fontId="2" fillId="0" borderId="0" xfId="0" applyFont="1" applyBorder="1"/>
    <xf numFmtId="0" fontId="8" fillId="0" borderId="0" xfId="0" applyFont="1"/>
    <xf numFmtId="0" fontId="2" fillId="0" borderId="2" xfId="0" applyFont="1" applyFill="1" applyBorder="1" applyAlignment="1">
      <alignment textRotation="90"/>
    </xf>
    <xf numFmtId="0" fontId="2" fillId="0" borderId="6" xfId="0" applyFont="1" applyFill="1" applyBorder="1" applyAlignment="1">
      <alignment textRotation="90"/>
    </xf>
    <xf numFmtId="0" fontId="3" fillId="0" borderId="0" xfId="0" applyFont="1" applyAlignment="1">
      <alignment horizontal="right"/>
    </xf>
    <xf numFmtId="0" fontId="0" fillId="2" borderId="2" xfId="0" applyFill="1" applyBorder="1" applyAlignment="1" applyProtection="1">
      <alignment horizontal="right" textRotation="90"/>
      <protection hidden="1"/>
    </xf>
    <xf numFmtId="0" fontId="2" fillId="2" borderId="2" xfId="0" applyFont="1" applyFill="1" applyBorder="1" applyAlignment="1">
      <alignment textRotation="90"/>
    </xf>
    <xf numFmtId="0" fontId="9" fillId="0" borderId="4" xfId="0" applyFont="1" applyBorder="1"/>
    <xf numFmtId="0" fontId="9" fillId="0" borderId="1" xfId="0" applyFont="1" applyBorder="1"/>
    <xf numFmtId="0" fontId="9" fillId="3" borderId="1" xfId="0" applyFont="1" applyFill="1" applyBorder="1"/>
    <xf numFmtId="0" fontId="9" fillId="0" borderId="9" xfId="0" applyFont="1" applyBorder="1"/>
    <xf numFmtId="0" fontId="9" fillId="0" borderId="7" xfId="0" applyFont="1" applyBorder="1"/>
    <xf numFmtId="0" fontId="9" fillId="3" borderId="7" xfId="0" applyFont="1" applyFill="1" applyBorder="1"/>
    <xf numFmtId="0" fontId="2" fillId="0" borderId="10" xfId="0" applyFont="1" applyFill="1" applyBorder="1" applyAlignment="1">
      <alignment textRotation="90"/>
    </xf>
    <xf numFmtId="14" fontId="9" fillId="0" borderId="1" xfId="0" applyNumberFormat="1" applyFont="1" applyBorder="1"/>
    <xf numFmtId="0" fontId="2" fillId="0" borderId="5" xfId="0" applyFont="1" applyFill="1" applyBorder="1" applyAlignment="1">
      <alignment textRotation="90"/>
    </xf>
    <xf numFmtId="0" fontId="2" fillId="0" borderId="9" xfId="0" applyFont="1" applyBorder="1"/>
    <xf numFmtId="0" fontId="2" fillId="0" borderId="7" xfId="0" applyFont="1" applyBorder="1" applyAlignment="1">
      <alignment horizontal="right"/>
    </xf>
    <xf numFmtId="0" fontId="0" fillId="0" borderId="7" xfId="0" applyBorder="1"/>
    <xf numFmtId="1" fontId="2" fillId="0" borderId="7" xfId="0" quotePrefix="1" applyNumberFormat="1" applyFont="1" applyBorder="1"/>
    <xf numFmtId="0" fontId="2" fillId="0" borderId="7" xfId="0" quotePrefix="1" applyFont="1" applyBorder="1"/>
    <xf numFmtId="0" fontId="9" fillId="0" borderId="3" xfId="0" applyFont="1" applyBorder="1"/>
    <xf numFmtId="0" fontId="9" fillId="0" borderId="6" xfId="0" applyFont="1" applyBorder="1"/>
    <xf numFmtId="0" fontId="9" fillId="0" borderId="8" xfId="0" applyFont="1" applyBorder="1"/>
    <xf numFmtId="0" fontId="9" fillId="3" borderId="2" xfId="0" applyFont="1" applyFill="1" applyBorder="1"/>
    <xf numFmtId="0" fontId="2" fillId="4" borderId="2" xfId="0" applyFont="1" applyFill="1" applyBorder="1" applyAlignment="1">
      <alignment textRotation="90"/>
    </xf>
    <xf numFmtId="0" fontId="2" fillId="4" borderId="3" xfId="0" applyFont="1" applyFill="1" applyBorder="1"/>
    <xf numFmtId="0" fontId="9" fillId="4" borderId="3" xfId="0" applyFont="1" applyFill="1" applyBorder="1"/>
    <xf numFmtId="0" fontId="9" fillId="4" borderId="1" xfId="0" applyFont="1" applyFill="1" applyBorder="1"/>
    <xf numFmtId="0" fontId="2" fillId="4" borderId="1" xfId="0" applyFont="1" applyFill="1" applyBorder="1"/>
    <xf numFmtId="0" fontId="9" fillId="4" borderId="7" xfId="0" applyFont="1" applyFill="1" applyBorder="1"/>
    <xf numFmtId="0" fontId="2" fillId="4" borderId="7" xfId="0" applyFont="1" applyFill="1" applyBorder="1"/>
    <xf numFmtId="0" fontId="9" fillId="4" borderId="6" xfId="0" applyFont="1" applyFill="1" applyBorder="1"/>
    <xf numFmtId="164" fontId="9" fillId="3" borderId="1" xfId="0" applyNumberFormat="1" applyFont="1" applyFill="1" applyBorder="1"/>
    <xf numFmtId="164" fontId="7" fillId="0" borderId="0" xfId="0" applyNumberFormat="1" applyFont="1" applyAlignment="1">
      <alignment horizontal="center"/>
    </xf>
    <xf numFmtId="164" fontId="0" fillId="0" borderId="7" xfId="0" applyNumberFormat="1" applyBorder="1" applyAlignment="1" applyProtection="1">
      <alignment horizontal="left" wrapText="1"/>
      <protection hidden="1"/>
    </xf>
    <xf numFmtId="164" fontId="0" fillId="0" borderId="7" xfId="0" applyNumberFormat="1" applyBorder="1" applyAlignment="1" applyProtection="1">
      <alignment horizontal="left"/>
      <protection hidden="1"/>
    </xf>
    <xf numFmtId="0" fontId="2" fillId="5" borderId="11" xfId="0" applyFont="1" applyFill="1" applyBorder="1"/>
    <xf numFmtId="0" fontId="2" fillId="6" borderId="0" xfId="0" applyFont="1" applyFill="1"/>
    <xf numFmtId="164" fontId="9" fillId="0" borderId="1" xfId="0" applyNumberFormat="1" applyFont="1" applyBorder="1"/>
    <xf numFmtId="164" fontId="9" fillId="3" borderId="7" xfId="0" applyNumberFormat="1" applyFont="1" applyFill="1" applyBorder="1"/>
    <xf numFmtId="164" fontId="2" fillId="0" borderId="1" xfId="0" applyNumberFormat="1" applyFont="1" applyBorder="1"/>
    <xf numFmtId="164" fontId="9" fillId="0" borderId="7" xfId="0" applyNumberFormat="1" applyFont="1" applyBorder="1"/>
  </cellXfs>
  <cellStyles count="2">
    <cellStyle name="Гиперссылка" xfId="1" builtinId="8"/>
    <cellStyle name="Обычный" xfId="0" builtinId="0"/>
  </cellStyles>
  <dxfs count="26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9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sz val="12"/>
      </font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</font>
      <numFmt numFmtId="0" formatCode="General"/>
    </dxf>
    <dxf>
      <font>
        <b/>
      </font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9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8:DR522" totalsRowShown="0" headerRowDxfId="260" dataDxfId="258" headerRowBorderDxfId="259" tableBorderDxfId="257" totalsRowBorderDxfId="256">
  <autoFilter ref="A8:DR522"/>
  <sortState ref="A9:DR522">
    <sortCondition ref="DO8:DO522"/>
  </sortState>
  <tableColumns count="122">
    <tableColumn id="1" name="№" dataDxfId="255"/>
    <tableColumn id="2" name="Фамилия Имя Солиста или Пары" dataDxfId="254"/>
    <tableColumn id="4" name="Клуб" dataDxfId="253"/>
    <tableColumn id="6" name="Руководители" dataDxfId="252"/>
    <tableColumn id="7" name="Dancepride Trophy J 7 лет и мл. СОЛО  " dataDxfId="251"/>
    <tableColumn id="8" name="Dancepride Trophy Q 7 лет и мл. СОЛО  " dataDxfId="250"/>
    <tableColumn id="9" name="Dancepride Trophy W+CH+PL 7 лет и мл. СОЛО  " dataDxfId="249"/>
    <tableColumn id="10" name="Зачет на N 7 и мл. Соло W" dataDxfId="248"/>
    <tableColumn id="11" name="Зачет на N 7 и мл. Соло Q" dataDxfId="247"/>
    <tableColumn id="12" name="Зачет на N 7 и мл. Соло CH" dataDxfId="246"/>
    <tableColumn id="13" name="Зачет на N 7 и мл. Соло J" dataDxfId="245"/>
    <tableColumn id="14" name="Зачет ШБТ 7 и мл. ПАРЫ W" dataDxfId="244"/>
    <tableColumn id="16" name="Зачет ШБТ 7 и мл. ПАРЫ CH" dataDxfId="243"/>
    <tableColumn id="17" name="Зачет ШБТ 7 и мл. ПАРЫ PL" dataDxfId="242"/>
    <tableColumn id="18" name="Зачет ШБТ 7 и мл. Соло W" dataDxfId="241"/>
    <tableColumn id="19" name="Зачет ШБТ 7 и мл. Соло CH" dataDxfId="240"/>
    <tableColumn id="20" name="Зачет ШБТ 7 и мл. Соло PL" dataDxfId="239"/>
    <tableColumn id="21" name="Классификация N 7 лет и мл. СОЛО  " dataDxfId="238"/>
    <tableColumn id="22" name="5 лет и мл.  Кубок Ча-Ча-Ча СОЛО" dataDxfId="237"/>
    <tableColumn id="23" name="7 лет и мл.  Кубок Ча-Ча-Ча ПАРЫ" dataDxfId="236"/>
    <tableColumn id="24" name="7 лет и мл.  Кубок Ча-Ча-Ча СОЛО" dataDxfId="235"/>
    <tableColumn id="25" name="7 лет и мл.  Кубок Джайва СОЛО" dataDxfId="234"/>
    <tableColumn id="26" name="5 лет и мл.  Кубок Польки СОЛО" dataDxfId="233"/>
    <tableColumn id="27" name="7 лет и мл.  Кубок Польки ПАРЫ" dataDxfId="232"/>
    <tableColumn id="28" name="7 лет и мл.  Кубок Польки СОЛО" dataDxfId="231"/>
    <tableColumn id="29" name="7 лет и мл.  Кубок Квикстепа СОЛО" dataDxfId="230"/>
    <tableColumn id="30" name="5 лет и мл.  Кубок Вальса СОЛО" dataDxfId="229"/>
    <tableColumn id="31" name="7 лет и мл.  Кубок Вальса ПАРЫ" dataDxfId="228"/>
    <tableColumn id="32" name="7 лет и мл.  Кубок Вальса СОЛО" dataDxfId="227"/>
    <tableColumn id="33" name="Dancepride Trophy CH 9 лет и мл. СОЛО  " dataDxfId="226"/>
    <tableColumn id="34" name="Dancepride Trophy CH+J 9 лет и мл. ПАРЫ  " dataDxfId="225"/>
    <tableColumn id="35" name="Dancepride Trophy CH+J 9 лет и мл. СОЛО  " dataDxfId="224"/>
    <tableColumn id="36" name="Dancepride Trophy HH 9 лет и мл. СОЛО  " dataDxfId="223"/>
    <tableColumn id="37" name="Dancepride Trophy W 9 лет и мл. СОЛО  " dataDxfId="222"/>
    <tableColumn id="38" name="Dancepride Trophy W+CH+PL 9 лет и мл. СОЛО  " dataDxfId="221"/>
    <tableColumn id="39" name="Dancepride Trophy W+Q 9 лет и мл. ПАРЫ  " dataDxfId="220"/>
    <tableColumn id="40" name="Dancepride Trophy W+Q 9 лет и мл. СОЛО  " dataDxfId="219"/>
    <tableColumn id="41" name="Зачет на E 9 и мл. Соло T" dataDxfId="218"/>
    <tableColumn id="42" name="Зачет на E 9 и мл. Соло R" dataDxfId="217"/>
    <tableColumn id="43" name="Зачет на N 9 и мл. ПАРЫ W" dataDxfId="216"/>
    <tableColumn id="44" name="Зачет на N 9 и мл. ПАРЫ Q" dataDxfId="215"/>
    <tableColumn id="45" name="Зачет на N 9 и мл. ПАРЫ CH" dataDxfId="214"/>
    <tableColumn id="46" name="Зачет на N 9 и мл. ПАРЫ J" dataDxfId="213"/>
    <tableColumn id="47" name="Зачет на N 9 и мл. Соло W" dataDxfId="212"/>
    <tableColumn id="48" name="Зачет на N 9 и мл. Соло Q" dataDxfId="211"/>
    <tableColumn id="49" name="Зачет на N 9 и мл. Соло CH" dataDxfId="210"/>
    <tableColumn id="50" name="Зачет на N 9 и мл. Соло J" dataDxfId="209"/>
    <tableColumn id="51" name="Зачет ШБТ 9 и мл. ПАРЫ W" dataDxfId="208"/>
    <tableColumn id="52" name="Зачет ШБТ 9 и мл. ПАРЫ CH" dataDxfId="207"/>
    <tableColumn id="53" name="Зачет ШБТ 9 и мл. ПАРЫ PL" dataDxfId="206"/>
    <tableColumn id="54" name="Зачет ШБТ 9 и мл. Соло W" dataDxfId="205"/>
    <tableColumn id="55" name="Зачет ШБТ 9 и мл. Соло CH" dataDxfId="204"/>
    <tableColumn id="56" name="Зачет ШБТ 9 и мл. Соло J" dataDxfId="203"/>
    <tableColumn id="57" name="Классификация E 9 лет и мл. ПАРЫ  " dataDxfId="202"/>
    <tableColumn id="58" name="Классификация E 9 лет и мл. СОЛО  " dataDxfId="201"/>
    <tableColumn id="59" name="Классификация N 9 лет и мл. ПАРЫ  " dataDxfId="200"/>
    <tableColumn id="60" name="Классификация N 9 лет и мл. СОЛО  " dataDxfId="199"/>
    <tableColumn id="61" name="9 лет и мл.  Кубок Ча-Ча-Ча ПАРЫ" dataDxfId="198"/>
    <tableColumn id="62" name="9 лет и мл.  Кубок Ча-Ча-Ча СОЛО" dataDxfId="197"/>
    <tableColumn id="63" name="9 лет и мл.  Кубок Джайва ПАРЫ" dataDxfId="196"/>
    <tableColumn id="64" name="9 лет и мл.  Кубок Джайва СОЛО" dataDxfId="195"/>
    <tableColumn id="65" name="9 лет и мл.  Кубок Польки ПАРЫ" dataDxfId="194"/>
    <tableColumn id="66" name="9 лет и мл.  Кубок Польки СОЛО" dataDxfId="193"/>
    <tableColumn id="67" name="9 лет и мл.  Кубок Квикстепа ПАРЫ" dataDxfId="192"/>
    <tableColumn id="68" name="9 лет и мл.  Кубок Квикстепа СОЛО" dataDxfId="191"/>
    <tableColumn id="69" name="9 лет и мл.  Кубок Румбы СОЛО" dataDxfId="190"/>
    <tableColumn id="70" name="9 лет и мл.  Кубок Самбы СОЛО" dataDxfId="189"/>
    <tableColumn id="71" name="9 лет и мл.  Кубок Танго СОЛО" dataDxfId="188"/>
    <tableColumn id="72" name="9 лет и мл.  Кубок Венского Вальса СОЛО" dataDxfId="187"/>
    <tableColumn id="73" name="9 лет и мл.  Кубок Вальса ПАРЫ" dataDxfId="186"/>
    <tableColumn id="74" name="9 лет и мл.  Кубок Вальса СОЛО" dataDxfId="185"/>
    <tableColumn id="75" name="Dancepride Trophy CH+J 11 лет и мл. ПАРЫ  " dataDxfId="184"/>
    <tableColumn id="76" name="Dancepride Trophy CH+J 11 лет и мл. СОЛО  " dataDxfId="183"/>
    <tableColumn id="77" name="Dancepride Trophy Cha 10 лет и ст. ПАРЫ  " dataDxfId="182"/>
    <tableColumn id="78" name="Dancepride Trophy HH 10 и ст. СОЛО  " dataDxfId="181"/>
    <tableColumn id="79" name="Dancepride Trophy J 10 лет и ст. ПАРЫ  " dataDxfId="180"/>
    <tableColumn id="80" name="Dancepride Trophy Q 10 лет и ст. ПАРЫ  " dataDxfId="179"/>
    <tableColumn id="81" name="Dancepride Trophy R 10 лет и ст. ПАРЫ  " dataDxfId="178"/>
    <tableColumn id="82" name="Dancepride Trophy T 10 лет и ст. ПАРЫ  " dataDxfId="177"/>
    <tableColumn id="83" name="Dancepride Trophy W 10 лет и ст. ПАРЫ  " dataDxfId="176"/>
    <tableColumn id="84" name="Dancepride Trophy W+Q 11 лет и мл. ПАРЫ  " dataDxfId="175"/>
    <tableColumn id="85" name="Dancepride Trophy W+Q 11 лет и мл. СОЛО  " dataDxfId="174"/>
    <tableColumn id="86" name="Solo LA CH+R+J 10 лет и ст.  " dataDxfId="173"/>
    <tableColumn id="87" name="Зачет на N 10 и ст. ПАРЫ W" dataDxfId="172"/>
    <tableColumn id="88" name="Зачет на N 10 и ст. ПАРЫ Q" dataDxfId="171"/>
    <tableColumn id="89" name="Зачет на N 10 и ст. ПАРЫ CH" dataDxfId="170"/>
    <tableColumn id="90" name="Зачет на N 10 и ст. ПАРЫ J" dataDxfId="169"/>
    <tableColumn id="91" name="Зачет на N 10 и ст. Соло W" dataDxfId="168"/>
    <tableColumn id="92" name="Зачет на N 10 и ст. Соло Q" dataDxfId="167"/>
    <tableColumn id="93" name="Зачет на N 10 и ст. Соло CH" dataDxfId="166"/>
    <tableColumn id="94" name="Зачет на N 10 и ст. Соло J" dataDxfId="165"/>
    <tableColumn id="95" name="Зачет ШБТ 10 и ст. Соло W" dataDxfId="164"/>
    <tableColumn id="96" name="Зачет ШБТ 10 и ст. Соло CH" dataDxfId="163"/>
    <tableColumn id="97" name="Зачет ШБТ 10 и ст. Соло PL" dataDxfId="162"/>
    <tableColumn id="98" name="Классификация E 11 лет и мл. ПАРЫ  " dataDxfId="161"/>
    <tableColumn id="99" name="Классификация E 11 лет и мл. СОЛО  " dataDxfId="160"/>
    <tableColumn id="100" name="Классификация E 12 лет и ст. ПАРЫ  " dataDxfId="159"/>
    <tableColumn id="101" name="Классификация E 12 лет и ст. СОЛО  " dataDxfId="158"/>
    <tableColumn id="102" name="Классификация N 11 лет и мл. ПАРЫ  " dataDxfId="157"/>
    <tableColumn id="103" name="Классификация N 11 лет и мл. СОЛО  " dataDxfId="156"/>
    <tableColumn id="104" name="Классификация N 12 лет и ст. ПАРЫ  " dataDxfId="155"/>
    <tableColumn id="105" name="Классификация N 12 лет и ст. СОЛО  " dataDxfId="154"/>
    <tableColumn id="106" name="10 лет и ст.  Кубок Ча-Ча-Ча ПАРЫ" dataDxfId="153"/>
    <tableColumn id="107" name="10 лет и ст.  Кубок Ча-Ча-Ча СОЛО" dataDxfId="152"/>
    <tableColumn id="108" name="10 лет и ст.  Кубок Фокстрота ПАРЫ" dataDxfId="151"/>
    <tableColumn id="109" name="10 лет и ст.  Кубок Фокстрота СОЛО" dataDxfId="150"/>
    <tableColumn id="110" name="10 лет и ст.  Кубок Джайва СОЛО" dataDxfId="149"/>
    <tableColumn id="111" name="10 лет и ст.  Кубок Пасодобля ПАРЫ" dataDxfId="148"/>
    <tableColumn id="112" name="10 лет и ст.  Кубок Пасодобля СОЛО" dataDxfId="147"/>
    <tableColumn id="113" name="10 лет и ст.  Кубок Квикстепа СОЛО" dataDxfId="146"/>
    <tableColumn id="114" name="10 лет и ст.  Кубок Румбы ПАРЫ" dataDxfId="145"/>
    <tableColumn id="115" name="10 лет и ст.  Кубок Румбы СОЛО" dataDxfId="144"/>
    <tableColumn id="116" name="10 лет и ст.  Кубок Самбы ПАРЫ" dataDxfId="143"/>
    <tableColumn id="124" name="10 лет и ст.  Кубок Самбы СОЛО" dataDxfId="142"/>
    <tableColumn id="125" name="10 лет и ст.  Кубок Танго СОЛО" dataDxfId="141"/>
    <tableColumn id="126" name="10 лет и ст.  Кубок Венского Вальса ПАРЫ" dataDxfId="140"/>
    <tableColumn id="127" name="10 лет и ст.  Кубок Венского Вальса СОЛО" dataDxfId="139"/>
    <tableColumn id="5" name="10 лет и ст.  Кубок Вальса ПАРЫ" dataDxfId="138"/>
    <tableColumn id="15" name="10 лет и ст.  Кубок Вальса СОЛО" dataDxfId="137"/>
    <tableColumn id="128" name="Столбец4" dataDxfId="136"/>
    <tableColumn id="117" name="РЕГ НТЛ" dataDxfId="135"/>
    <tableColumn id="118" name="РЕЙТ Q" dataDxfId="134">
      <calculatedColumnFormula>PRODUCT(Таблица1[[#This Row],[Столбец4]:[РЕГ НТЛ]])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Таблица242" displayName="Таблица242" ref="A1:F13" totalsRowShown="0">
  <autoFilter ref="A1:F13"/>
  <sortState ref="A2:F13">
    <sortCondition descending="1" ref="F1:F13"/>
  </sortState>
  <tableColumns count="6">
    <tableColumn id="1" name="Клубы"/>
    <tableColumn id="2" name="Руководители"/>
    <tableColumn id="3" name="N" dataDxfId="133"/>
    <tableColumn id="4" name="R" dataDxfId="132"/>
    <tableColumn id="5" name="Q" dataDxfId="131"/>
    <tableColumn id="6" name="S" dataDxfId="130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2" name="Таблица2423" displayName="Таблица2423" ref="A2:F13" totalsRowShown="0">
  <autoFilter ref="A2:F13"/>
  <sortState ref="A3:F13">
    <sortCondition descending="1" ref="F2:F13"/>
  </sortState>
  <tableColumns count="6">
    <tableColumn id="7" name="Клубы" dataDxfId="129"/>
    <tableColumn id="1" name="Руководители"/>
    <tableColumn id="2" name="N" dataDxfId="128"/>
    <tableColumn id="3" name="R" dataDxfId="127">
      <calculatedColumnFormula>PRODUCT(Таблица2423[[#This Row],[N]],100,1/77)</calculatedColumnFormula>
    </tableColumn>
    <tableColumn id="4" name="Q" dataDxfId="126"/>
    <tableColumn id="5" name="S" dataDxfId="125">
      <calculatedColumnFormula>SUM(Таблица2423[[#This Row],[N]:[Q]])</calculatedColumn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Таблица15" displayName="Таблица15" ref="A8:DP522" totalsRowShown="0" headerRowDxfId="124" dataDxfId="122" headerRowBorderDxfId="123" tableBorderDxfId="121" totalsRowBorderDxfId="120">
  <autoFilter ref="A8:DP522">
    <filterColumn colId="2">
      <filters>
        <filter val="Шедевр"/>
      </filters>
    </filterColumn>
  </autoFilter>
  <sortState ref="A9:DR522">
    <sortCondition ref="DO8:DO522"/>
  </sortState>
  <tableColumns count="120">
    <tableColumn id="1" name="№" dataDxfId="119"/>
    <tableColumn id="2" name="Фамилия Имя Солиста или Пары" dataDxfId="118"/>
    <tableColumn id="4" name="Клуб" dataDxfId="117"/>
    <tableColumn id="6" name="Руководители" dataDxfId="116"/>
    <tableColumn id="7" name="Dancepride Trophy J 7 лет и мл. СОЛО  " dataDxfId="115"/>
    <tableColumn id="8" name="Dancepride Trophy Q 7 лет и мл. СОЛО  " dataDxfId="114"/>
    <tableColumn id="9" name="Dancepride Trophy W+CH+PL 7 лет и мл. СОЛО  " dataDxfId="113"/>
    <tableColumn id="10" name="Зачет на N 7 и мл. Соло W" dataDxfId="112"/>
    <tableColumn id="11" name="Зачет на N 7 и мл. Соло Q" dataDxfId="111"/>
    <tableColumn id="12" name="Зачет на N 7 и мл. Соло CH" dataDxfId="110"/>
    <tableColumn id="13" name="Зачет на N 7 и мл. Соло J" dataDxfId="109"/>
    <tableColumn id="14" name="Зачет ШБТ 7 и мл. ПАРЫ W" dataDxfId="108"/>
    <tableColumn id="16" name="Зачет ШБТ 7 и мл. ПАРЫ CH" dataDxfId="107"/>
    <tableColumn id="17" name="Зачет ШБТ 7 и мл. ПАРЫ PL" dataDxfId="106"/>
    <tableColumn id="18" name="Зачет ШБТ 7 и мл. Соло W" dataDxfId="105"/>
    <tableColumn id="19" name="Зачет ШБТ 7 и мл. Соло CH" dataDxfId="104"/>
    <tableColumn id="20" name="Зачет ШБТ 7 и мл. Соло PL" dataDxfId="103"/>
    <tableColumn id="21" name="Классификация N 7 лет и мл. СОЛО  " dataDxfId="102"/>
    <tableColumn id="22" name="5 лет и мл.  Кубок Ча-Ча-Ча СОЛО" dataDxfId="101"/>
    <tableColumn id="23" name="7 лет и мл.  Кубок Ча-Ча-Ча ПАРЫ" dataDxfId="100"/>
    <tableColumn id="24" name="7 лет и мл.  Кубок Ча-Ча-Ча СОЛО" dataDxfId="99"/>
    <tableColumn id="25" name="7 лет и мл.  Кубок Джайва СОЛО" dataDxfId="98"/>
    <tableColumn id="26" name="5 лет и мл.  Кубок Польки СОЛО" dataDxfId="97"/>
    <tableColumn id="27" name="7 лет и мл.  Кубок Польки ПАРЫ" dataDxfId="96"/>
    <tableColumn id="28" name="7 лет и мл.  Кубок Польки СОЛО" dataDxfId="95"/>
    <tableColumn id="29" name="7 лет и мл.  Кубок Квикстепа СОЛО" dataDxfId="94"/>
    <tableColumn id="30" name="5 лет и мл.  Кубок Вальса СОЛО" dataDxfId="93"/>
    <tableColumn id="31" name="7 лет и мл.  Кубок Вальса ПАРЫ" dataDxfId="92"/>
    <tableColumn id="32" name="7 лет и мл.  Кубок Вальса СОЛО" dataDxfId="91"/>
    <tableColumn id="33" name="Dancepride Trophy CH 9 лет и мл. СОЛО  " dataDxfId="90"/>
    <tableColumn id="34" name="Dancepride Trophy CH+J 9 лет и мл. ПАРЫ  " dataDxfId="89"/>
    <tableColumn id="35" name="Dancepride Trophy CH+J 9 лет и мл. СОЛО  " dataDxfId="88"/>
    <tableColumn id="36" name="Dancepride Trophy HH 9 лет и мл. СОЛО  " dataDxfId="87"/>
    <tableColumn id="37" name="Dancepride Trophy W 9 лет и мл. СОЛО  " dataDxfId="86"/>
    <tableColumn id="38" name="Dancepride Trophy W+CH+PL 9 лет и мл. СОЛО  " dataDxfId="85"/>
    <tableColumn id="39" name="Dancepride Trophy W+Q 9 лет и мл. ПАРЫ  " dataDxfId="84"/>
    <tableColumn id="40" name="Dancepride Trophy W+Q 9 лет и мл. СОЛО  " dataDxfId="83"/>
    <tableColumn id="41" name="Зачет на E 9 и мл. Соло T" dataDxfId="82"/>
    <tableColumn id="42" name="Зачет на E 9 и мл. Соло R" dataDxfId="81"/>
    <tableColumn id="43" name="Зачет на N 9 и мл. ПАРЫ W" dataDxfId="80"/>
    <tableColumn id="44" name="Зачет на N 9 и мл. ПАРЫ Q" dataDxfId="79"/>
    <tableColumn id="45" name="Зачет на N 9 и мл. ПАРЫ CH" dataDxfId="78"/>
    <tableColumn id="46" name="Зачет на N 9 и мл. ПАРЫ J" dataDxfId="77"/>
    <tableColumn id="47" name="Зачет на N 9 и мл. Соло W" dataDxfId="76"/>
    <tableColumn id="48" name="Зачет на N 9 и мл. Соло Q" dataDxfId="75"/>
    <tableColumn id="49" name="Зачет на N 9 и мл. Соло CH" dataDxfId="74"/>
    <tableColumn id="50" name="Зачет на N 9 и мл. Соло J" dataDxfId="73"/>
    <tableColumn id="51" name="Зачет ШБТ 9 и мл. ПАРЫ W" dataDxfId="72"/>
    <tableColumn id="52" name="Зачет ШБТ 9 и мл. ПАРЫ CH" dataDxfId="71"/>
    <tableColumn id="53" name="Зачет ШБТ 9 и мл. ПАРЫ PL" dataDxfId="70"/>
    <tableColumn id="54" name="Зачет ШБТ 9 и мл. Соло W" dataDxfId="69"/>
    <tableColumn id="55" name="Зачет ШБТ 9 и мл. Соло CH" dataDxfId="68"/>
    <tableColumn id="56" name="Зачет ШБТ 9 и мл. Соло J" dataDxfId="67"/>
    <tableColumn id="57" name="Классификация E 9 лет и мл. ПАРЫ  " dataDxfId="66"/>
    <tableColumn id="58" name="Классификация E 9 лет и мл. СОЛО  " dataDxfId="65"/>
    <tableColumn id="59" name="Классификация N 9 лет и мл. ПАРЫ  " dataDxfId="64"/>
    <tableColumn id="60" name="Классификация N 9 лет и мл. СОЛО  " dataDxfId="63"/>
    <tableColumn id="61" name="9 лет и мл.  Кубок Ча-Ча-Ча ПАРЫ" dataDxfId="62"/>
    <tableColumn id="62" name="9 лет и мл.  Кубок Ча-Ча-Ча СОЛО" dataDxfId="61"/>
    <tableColumn id="63" name="9 лет и мл.  Кубок Джайва ПАРЫ" dataDxfId="60"/>
    <tableColumn id="64" name="9 лет и мл.  Кубок Джайва СОЛО" dataDxfId="59"/>
    <tableColumn id="65" name="9 лет и мл.  Кубок Польки ПАРЫ" dataDxfId="58"/>
    <tableColumn id="66" name="9 лет и мл.  Кубок Польки СОЛО" dataDxfId="57"/>
    <tableColumn id="67" name="9 лет и мл.  Кубок Квикстепа ПАРЫ" dataDxfId="56"/>
    <tableColumn id="68" name="9 лет и мл.  Кубок Квикстепа СОЛО" dataDxfId="55"/>
    <tableColumn id="69" name="9 лет и мл.  Кубок Румбы СОЛО" dataDxfId="54"/>
    <tableColumn id="70" name="9 лет и мл.  Кубок Самбы СОЛО" dataDxfId="53"/>
    <tableColumn id="71" name="9 лет и мл.  Кубок Танго СОЛО" dataDxfId="52"/>
    <tableColumn id="72" name="9 лет и мл.  Кубок Венского Вальса СОЛО" dataDxfId="51"/>
    <tableColumn id="73" name="9 лет и мл.  Кубок Вальса ПАРЫ" dataDxfId="50"/>
    <tableColumn id="74" name="9 лет и мл.  Кубок Вальса СОЛО" dataDxfId="49"/>
    <tableColumn id="75" name="Dancepride Trophy CH+J 11 лет и мл. ПАРЫ  " dataDxfId="48"/>
    <tableColumn id="76" name="Dancepride Trophy CH+J 11 лет и мл. СОЛО  " dataDxfId="47"/>
    <tableColumn id="77" name="Dancepride Trophy Cha 10 лет и ст. ПАРЫ  " dataDxfId="46"/>
    <tableColumn id="78" name="Dancepride Trophy HH 10 и ст. СОЛО  " dataDxfId="45"/>
    <tableColumn id="79" name="Dancepride Trophy J 10 лет и ст. ПАРЫ  " dataDxfId="44"/>
    <tableColumn id="80" name="Dancepride Trophy Q 10 лет и ст. ПАРЫ  " dataDxfId="43"/>
    <tableColumn id="81" name="Dancepride Trophy R 10 лет и ст. ПАРЫ  " dataDxfId="42"/>
    <tableColumn id="82" name="Dancepride Trophy T 10 лет и ст. ПАРЫ  " dataDxfId="41"/>
    <tableColumn id="83" name="Dancepride Trophy W 10 лет и ст. ПАРЫ  " dataDxfId="40"/>
    <tableColumn id="84" name="Dancepride Trophy W+Q 11 лет и мл. ПАРЫ  " dataDxfId="39"/>
    <tableColumn id="85" name="Dancepride Trophy W+Q 11 лет и мл. СОЛО  " dataDxfId="38"/>
    <tableColumn id="86" name="Solo LA CH+R+J 10 лет и ст.  " dataDxfId="37"/>
    <tableColumn id="87" name="Зачет на N 10 и ст. ПАРЫ W" dataDxfId="36"/>
    <tableColumn id="88" name="Зачет на N 10 и ст. ПАРЫ Q" dataDxfId="35"/>
    <tableColumn id="89" name="Зачет на N 10 и ст. ПАРЫ CH" dataDxfId="34"/>
    <tableColumn id="90" name="Зачет на N 10 и ст. ПАРЫ J" dataDxfId="33"/>
    <tableColumn id="91" name="Зачет на N 10 и ст. Соло W" dataDxfId="32"/>
    <tableColumn id="92" name="Зачет на N 10 и ст. Соло Q" dataDxfId="31"/>
    <tableColumn id="93" name="Зачет на N 10 и ст. Соло CH" dataDxfId="30"/>
    <tableColumn id="94" name="Зачет на N 10 и ст. Соло J" dataDxfId="29"/>
    <tableColumn id="95" name="Зачет ШБТ 10 и ст. Соло W" dataDxfId="28"/>
    <tableColumn id="96" name="Зачет ШБТ 10 и ст. Соло CH" dataDxfId="27"/>
    <tableColumn id="97" name="Зачет ШБТ 10 и ст. Соло PL" dataDxfId="26"/>
    <tableColumn id="98" name="Классификация E 11 лет и мл. ПАРЫ  " dataDxfId="25"/>
    <tableColumn id="99" name="Классификация E 11 лет и мл. СОЛО  " dataDxfId="24"/>
    <tableColumn id="100" name="Классификация E 12 лет и ст. ПАРЫ  " dataDxfId="23"/>
    <tableColumn id="101" name="Классификация E 12 лет и ст. СОЛО  " dataDxfId="22"/>
    <tableColumn id="102" name="Классификация N 11 лет и мл. ПАРЫ  " dataDxfId="21"/>
    <tableColumn id="103" name="Классификация N 11 лет и мл. СОЛО  " dataDxfId="20"/>
    <tableColumn id="104" name="Классификация N 12 лет и ст. ПАРЫ  " dataDxfId="19"/>
    <tableColumn id="105" name="Классификация N 12 лет и ст. СОЛО  " dataDxfId="18"/>
    <tableColumn id="106" name="10 лет и ст.  Кубок Ча-Ча-Ча ПАРЫ" dataDxfId="17"/>
    <tableColumn id="107" name="10 лет и ст.  Кубок Ча-Ча-Ча СОЛО" dataDxfId="16"/>
    <tableColumn id="108" name="10 лет и ст.  Кубок Фокстрота ПАРЫ" dataDxfId="15"/>
    <tableColumn id="109" name="10 лет и ст.  Кубок Фокстрота СОЛО" dataDxfId="14"/>
    <tableColumn id="110" name="10 лет и ст.  Кубок Джайва СОЛО" dataDxfId="13"/>
    <tableColumn id="111" name="10 лет и ст.  Кубок Пасодобля ПАРЫ" dataDxfId="12"/>
    <tableColumn id="112" name="10 лет и ст.  Кубок Пасодобля СОЛО" dataDxfId="11"/>
    <tableColumn id="113" name="10 лет и ст.  Кубок Квикстепа СОЛО" dataDxfId="10"/>
    <tableColumn id="114" name="10 лет и ст.  Кубок Румбы ПАРЫ" dataDxfId="9"/>
    <tableColumn id="115" name="10 лет и ст.  Кубок Румбы СОЛО" dataDxfId="8"/>
    <tableColumn id="116" name="10 лет и ст.  Кубок Самбы ПАРЫ" dataDxfId="7"/>
    <tableColumn id="124" name="10 лет и ст.  Кубок Самбы СОЛО" dataDxfId="6"/>
    <tableColumn id="125" name="10 лет и ст.  Кубок Танго СОЛО" dataDxfId="5"/>
    <tableColumn id="126" name="10 лет и ст.  Кубок Венского Вальса ПАРЫ" dataDxfId="4"/>
    <tableColumn id="127" name="10 лет и ст.  Кубок Венского Вальса СОЛО" dataDxfId="3"/>
    <tableColumn id="5" name="10 лет и ст.  Кубок Вальса ПАРЫ" dataDxfId="2"/>
    <tableColumn id="15" name="10 лет и ст.  Кубок Вальса СОЛО" dataDxfId="1"/>
    <tableColumn id="128" name="РЕЙТ Q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ydykov@dancepride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ydykov@dancepride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R522"/>
  <sheetViews>
    <sheetView tabSelected="1" zoomScale="90" zoomScaleNormal="90" workbookViewId="0">
      <selection activeCell="DY6" sqref="DY6"/>
    </sheetView>
  </sheetViews>
  <sheetFormatPr defaultRowHeight="15" x14ac:dyDescent="0.25"/>
  <cols>
    <col min="1" max="1" width="7.140625" style="3" customWidth="1"/>
    <col min="2" max="2" width="40.85546875" style="3" customWidth="1"/>
    <col min="3" max="3" width="23.42578125" style="3" customWidth="1"/>
    <col min="4" max="4" width="18.42578125" style="3" hidden="1" customWidth="1"/>
    <col min="5" max="15" width="3.7109375" style="3" hidden="1" customWidth="1"/>
    <col min="16" max="16" width="5" style="3" hidden="1" customWidth="1"/>
    <col min="17" max="69" width="3.7109375" style="3" hidden="1" customWidth="1"/>
    <col min="70" max="71" width="3.7109375" style="3" customWidth="1"/>
    <col min="72" max="103" width="3.7109375" style="3" hidden="1" customWidth="1"/>
    <col min="104" max="106" width="3.7109375" style="3" customWidth="1"/>
    <col min="107" max="111" width="3.7109375" style="3" hidden="1" customWidth="1"/>
    <col min="112" max="112" width="3.7109375" style="3" customWidth="1"/>
    <col min="113" max="113" width="3.7109375" style="3" hidden="1" customWidth="1"/>
    <col min="114" max="115" width="3.7109375" style="3" customWidth="1"/>
    <col min="116" max="116" width="3.7109375" style="3" hidden="1" customWidth="1"/>
    <col min="117" max="117" width="3.7109375" style="3" customWidth="1"/>
    <col min="118" max="118" width="3.7109375" style="3" hidden="1" customWidth="1"/>
    <col min="119" max="134" width="3.7109375" style="3" customWidth="1"/>
    <col min="135" max="138" width="4.5703125" style="3" customWidth="1"/>
    <col min="139" max="139" width="2.28515625" style="3" customWidth="1"/>
    <col min="140" max="156" width="5" style="3" customWidth="1"/>
    <col min="157" max="16384" width="9.140625" style="3"/>
  </cols>
  <sheetData>
    <row r="1" spans="1:122" x14ac:dyDescent="0.25">
      <c r="A1" s="4" t="s">
        <v>10</v>
      </c>
      <c r="E1" s="22"/>
      <c r="F1" s="3" t="s">
        <v>96</v>
      </c>
    </row>
    <row r="2" spans="1:122" x14ac:dyDescent="0.25">
      <c r="A2" s="4" t="s">
        <v>4</v>
      </c>
      <c r="B2" s="5"/>
      <c r="C2" s="20" t="s">
        <v>106</v>
      </c>
    </row>
    <row r="3" spans="1:122" x14ac:dyDescent="0.25">
      <c r="A3" s="4" t="s">
        <v>6</v>
      </c>
      <c r="B3" s="6"/>
      <c r="C3" s="20" t="s">
        <v>107</v>
      </c>
    </row>
    <row r="4" spans="1:122" x14ac:dyDescent="0.25">
      <c r="A4" s="4" t="s">
        <v>5</v>
      </c>
      <c r="C4" s="20" t="s">
        <v>93</v>
      </c>
    </row>
    <row r="5" spans="1:122" x14ac:dyDescent="0.25">
      <c r="A5" s="4" t="s">
        <v>7</v>
      </c>
      <c r="C5" s="20" t="s">
        <v>94</v>
      </c>
    </row>
    <row r="6" spans="1:122" x14ac:dyDescent="0.25">
      <c r="A6" s="4" t="s">
        <v>8</v>
      </c>
      <c r="C6" s="20">
        <v>89099827060</v>
      </c>
    </row>
    <row r="7" spans="1:122" x14ac:dyDescent="0.25">
      <c r="A7" s="4" t="s">
        <v>9</v>
      </c>
      <c r="B7" s="7"/>
      <c r="C7" s="21" t="s">
        <v>95</v>
      </c>
      <c r="D7" s="32"/>
      <c r="E7" s="3">
        <f>COUNT(Таблица1[Dancepride Trophy J 7 лет и мл. СОЛО  ])</f>
        <v>5</v>
      </c>
      <c r="F7" s="3">
        <f>COUNT(Таблица1[Dancepride Trophy Q 7 лет и мл. СОЛО  ])</f>
        <v>6</v>
      </c>
      <c r="G7" s="3">
        <f>COUNT(Таблица1[Dancepride Trophy W+CH+PL 7 лет и мл. СОЛО  ])</f>
        <v>9</v>
      </c>
      <c r="H7" s="3">
        <f>COUNT(Таблица1[Зачет на N 7 и мл. Соло W])</f>
        <v>7</v>
      </c>
      <c r="I7" s="3">
        <f>COUNT(Таблица1[Зачет на N 7 и мл. Соло Q])</f>
        <v>7</v>
      </c>
      <c r="J7" s="3">
        <f>COUNT(Таблица1[Зачет на N 7 и мл. Соло CH])</f>
        <v>7</v>
      </c>
      <c r="K7" s="3">
        <f>COUNT(Таблица1[Зачет на N 7 и мл. Соло J])</f>
        <v>7</v>
      </c>
      <c r="L7" s="3">
        <f>COUNT(Таблица1[Зачет ШБТ 7 и мл. ПАРЫ W])</f>
        <v>4</v>
      </c>
      <c r="M7" s="3">
        <f>COUNT(Таблица1[Зачет ШБТ 7 и мл. ПАРЫ CH])</f>
        <v>4</v>
      </c>
      <c r="N7" s="3">
        <f>COUNT(Таблица1[Зачет ШБТ 7 и мл. ПАРЫ PL])</f>
        <v>4</v>
      </c>
      <c r="O7" s="3">
        <f>COUNT(Таблица1[Зачет ШБТ 7 и мл. Соло W])</f>
        <v>35</v>
      </c>
      <c r="P7" s="3">
        <f>COUNT(Таблица1[Зачет ШБТ 7 и мл. Соло CH])</f>
        <v>35</v>
      </c>
      <c r="Q7" s="3">
        <f>COUNT(Таблица1[Зачет ШБТ 7 и мл. Соло PL])</f>
        <v>35</v>
      </c>
      <c r="R7" s="3">
        <f>COUNT(Таблица1[Классификация N 7 лет и мл. СОЛО  ])</f>
        <v>6</v>
      </c>
      <c r="S7" s="3">
        <f>COUNT(Таблица1[5 лет и мл.  Кубок Ча-Ча-Ча СОЛО])</f>
        <v>8</v>
      </c>
      <c r="T7" s="3">
        <f>COUNT(Таблица1[7 лет и мл.  Кубок Ча-Ча-Ча ПАРЫ])</f>
        <v>3</v>
      </c>
      <c r="U7" s="3">
        <f>COUNT(Таблица1[7 лет и мл.  Кубок Ча-Ча-Ча СОЛО])</f>
        <v>12</v>
      </c>
      <c r="V7" s="3">
        <f>COUNT(Таблица1[7 лет и мл.  Кубок Джайва СОЛО])</f>
        <v>5</v>
      </c>
      <c r="W7" s="3">
        <f>COUNT(Таблица1[5 лет и мл.  Кубок Польки СОЛО])</f>
        <v>12</v>
      </c>
      <c r="X7" s="3">
        <f>COUNT(Таблица1[7 лет и мл.  Кубок Польки ПАРЫ])</f>
        <v>3</v>
      </c>
      <c r="Y7" s="3">
        <f>COUNT(Таблица1[7 лет и мл.  Кубок Польки СОЛО])</f>
        <v>8</v>
      </c>
      <c r="Z7" s="3">
        <f>COUNT(Таблица1[7 лет и мл.  Кубок Квикстепа СОЛО])</f>
        <v>7</v>
      </c>
      <c r="AA7" s="3">
        <f>COUNT(Таблица1[5 лет и мл.  Кубок Вальса СОЛО])</f>
        <v>8</v>
      </c>
      <c r="AB7" s="3">
        <f>COUNT(Таблица1[7 лет и мл.  Кубок Вальса ПАРЫ])</f>
        <v>2</v>
      </c>
      <c r="AC7" s="3">
        <f>COUNT(Таблица1[7 лет и мл.  Кубок Вальса СОЛО])</f>
        <v>10</v>
      </c>
      <c r="AD7" s="3">
        <f>COUNT(Таблица1[Dancepride Trophy CH 9 лет и мл. СОЛО  ])</f>
        <v>8</v>
      </c>
      <c r="AE7" s="3">
        <f>COUNT(Таблица1[Dancepride Trophy CH+J 9 лет и мл. ПАРЫ  ])</f>
        <v>4</v>
      </c>
      <c r="AF7" s="3">
        <f>COUNT(Таблица1[Dancepride Trophy CH+J 9 лет и мл. СОЛО  ])</f>
        <v>9</v>
      </c>
      <c r="AG7" s="3">
        <f>COUNT(Таблица1[Dancepride Trophy HH 9 лет и мл. СОЛО  ])</f>
        <v>3</v>
      </c>
      <c r="AH7" s="3">
        <f>COUNT(Таблица1[Dancepride Trophy W 9 лет и мл. СОЛО  ])</f>
        <v>4</v>
      </c>
      <c r="AI7" s="3">
        <f>COUNT(Таблица1[Dancepride Trophy W+CH+PL 9 лет и мл. СОЛО  ])</f>
        <v>8</v>
      </c>
      <c r="AJ7" s="3">
        <f>COUNT(Таблица1[Dancepride Trophy W+Q 9 лет и мл. ПАРЫ  ])</f>
        <v>3</v>
      </c>
      <c r="AK7" s="3">
        <f>COUNT(Таблица1[Dancepride Trophy W+Q 9 лет и мл. СОЛО  ])</f>
        <v>6</v>
      </c>
      <c r="AL7" s="3">
        <f>COUNT(Таблица1[Зачет на E 9 и мл. Соло T])</f>
        <v>5</v>
      </c>
      <c r="AM7" s="3">
        <f>COUNT(Таблица1[Зачет на E 9 и мл. Соло R])</f>
        <v>5</v>
      </c>
      <c r="AN7" s="3">
        <f>COUNT(Таблица1[Зачет на N 9 и мл. ПАРЫ W])</f>
        <v>3</v>
      </c>
      <c r="AO7" s="3">
        <f>COUNT(Таблица1[Зачет на N 9 и мл. ПАРЫ Q])</f>
        <v>3</v>
      </c>
      <c r="AP7" s="3">
        <f>COUNT(Таблица1[Зачет на N 9 и мл. ПАРЫ CH])</f>
        <v>3</v>
      </c>
      <c r="AQ7" s="3">
        <f>COUNT(Таблица1[Зачет на N 9 и мл. ПАРЫ J])</f>
        <v>3</v>
      </c>
      <c r="AR7" s="3">
        <f>COUNT(Таблица1[Зачет на N 9 и мл. Соло W])</f>
        <v>7</v>
      </c>
      <c r="AS7" s="3">
        <f>COUNT(Таблица1[Зачет на N 9 и мл. Соло Q])</f>
        <v>7</v>
      </c>
      <c r="AT7" s="3">
        <f>COUNT(Таблица1[Зачет на N 9 и мл. Соло CH])</f>
        <v>7</v>
      </c>
      <c r="AU7" s="3">
        <f>COUNT(Таблица1[Зачет на N 9 и мл. Соло J])</f>
        <v>7</v>
      </c>
      <c r="AV7" s="3">
        <f>COUNT(Таблица1[Зачет ШБТ 9 и мл. ПАРЫ W])</f>
        <v>4</v>
      </c>
      <c r="AW7" s="3">
        <f>COUNT(Таблица1[Зачет ШБТ 9 и мл. ПАРЫ CH])</f>
        <v>4</v>
      </c>
      <c r="AX7" s="3">
        <f>COUNT(Таблица1[Зачет ШБТ 9 и мл. ПАРЫ PL])</f>
        <v>4</v>
      </c>
      <c r="AY7" s="3">
        <f>COUNT(Таблица1[Зачет ШБТ 9 и мл. Соло W])</f>
        <v>11</v>
      </c>
      <c r="AZ7" s="3">
        <f>COUNT(Таблица1[Зачет ШБТ 9 и мл. Соло CH])</f>
        <v>11</v>
      </c>
      <c r="BA7" s="3">
        <f>COUNT(Таблица1[Зачет ШБТ 9 и мл. Соло J])</f>
        <v>11</v>
      </c>
      <c r="BB7" s="3">
        <f>COUNT(Таблица1[Классификация E 9 лет и мл. ПАРЫ  ])</f>
        <v>3</v>
      </c>
      <c r="BC7" s="3">
        <f>COUNT(Таблица1[Классификация E 9 лет и мл. СОЛО  ])</f>
        <v>3</v>
      </c>
      <c r="BD7" s="3">
        <f>COUNT(Таблица1[Классификация N 9 лет и мл. ПАРЫ  ])</f>
        <v>1</v>
      </c>
      <c r="BE7" s="3">
        <f>COUNT(Таблица1[Классификация N 9 лет и мл. СОЛО  ])</f>
        <v>9</v>
      </c>
      <c r="BF7" s="3">
        <f>COUNT(Таблица1[9 лет и мл.  Кубок Ча-Ча-Ча ПАРЫ])</f>
        <v>7</v>
      </c>
      <c r="BG7" s="3">
        <f>COUNT(Таблица1[9 лет и мл.  Кубок Ча-Ча-Ча СОЛО])</f>
        <v>11</v>
      </c>
      <c r="BH7" s="3">
        <f>COUNT(Таблица1[9 лет и мл.  Кубок Джайва ПАРЫ])</f>
        <v>3</v>
      </c>
      <c r="BI7" s="3">
        <f>COUNT(Таблица1[9 лет и мл.  Кубок Джайва СОЛО])</f>
        <v>6</v>
      </c>
      <c r="BJ7" s="3">
        <f>COUNT(Таблица1[9 лет и мл.  Кубок Польки ПАРЫ])</f>
        <v>5</v>
      </c>
      <c r="BK7" s="3">
        <f>COUNT(Таблица1[9 лет и мл.  Кубок Польки СОЛО])</f>
        <v>7</v>
      </c>
      <c r="BL7" s="3">
        <f>COUNT(Таблица1[9 лет и мл.  Кубок Квикстепа ПАРЫ])</f>
        <v>2</v>
      </c>
      <c r="BM7" s="3">
        <f>COUNT(Таблица1[9 лет и мл.  Кубок Квикстепа СОЛО])</f>
        <v>3</v>
      </c>
      <c r="BN7" s="3">
        <f>COUNT(Таблица1[9 лет и мл.  Кубок Румбы СОЛО])</f>
        <v>8</v>
      </c>
      <c r="BO7" s="3">
        <f>COUNT(Таблица1[9 лет и мл.  Кубок Самбы СОЛО])</f>
        <v>7</v>
      </c>
      <c r="BP7" s="3">
        <f>COUNT(Таблица1[9 лет и мл.  Кубок Танго СОЛО])</f>
        <v>6</v>
      </c>
      <c r="BQ7" s="3">
        <f>COUNT(Таблица1[9 лет и мл.  Кубок Венского Вальса СОЛО])</f>
        <v>3</v>
      </c>
      <c r="BR7" s="3">
        <f>COUNT(Таблица1[9 лет и мл.  Кубок Вальса ПАРЫ])</f>
        <v>4</v>
      </c>
      <c r="BS7" s="3">
        <f>COUNT(Таблица1[9 лет и мл.  Кубок Вальса СОЛО])</f>
        <v>9</v>
      </c>
      <c r="BT7" s="3">
        <f>COUNT(Таблица1[Dancepride Trophy CH+J 11 лет и мл. ПАРЫ  ])</f>
        <v>3</v>
      </c>
      <c r="BU7" s="3">
        <f>COUNT(Таблица1[Dancepride Trophy CH+J 11 лет и мл. СОЛО  ])</f>
        <v>4</v>
      </c>
      <c r="BV7" s="3">
        <f>COUNT(Таблица1[Dancepride Trophy Cha 10 лет и ст. ПАРЫ  ])</f>
        <v>5</v>
      </c>
      <c r="BW7" s="3">
        <f>COUNT(Таблица1[Dancepride Trophy HH 10 и ст. СОЛО  ])</f>
        <v>1</v>
      </c>
      <c r="BX7" s="3">
        <f>COUNT(Таблица1[Dancepride Trophy J 10 лет и ст. ПАРЫ  ])</f>
        <v>5</v>
      </c>
      <c r="BY7" s="3">
        <f>COUNT(Таблица1[Dancepride Trophy Q 10 лет и ст. ПАРЫ  ])</f>
        <v>5</v>
      </c>
      <c r="BZ7" s="3">
        <f>COUNT(Таблица1[Dancepride Trophy R 10 лет и ст. ПАРЫ  ])</f>
        <v>6</v>
      </c>
      <c r="CA7" s="3">
        <f>COUNT(Таблица1[Dancepride Trophy T 10 лет и ст. ПАРЫ  ])</f>
        <v>4</v>
      </c>
      <c r="CB7" s="3">
        <f>COUNT(Таблица1[Dancepride Trophy W 10 лет и ст. ПАРЫ  ])</f>
        <v>6</v>
      </c>
      <c r="CC7" s="3">
        <f>COUNT(Таблица1[Dancepride Trophy W+Q 11 лет и мл. ПАРЫ  ])</f>
        <v>5</v>
      </c>
      <c r="CD7" s="3">
        <f>COUNT(Таблица1[Dancepride Trophy W+Q 11 лет и мл. СОЛО  ])</f>
        <v>7</v>
      </c>
      <c r="CE7" s="3">
        <f>COUNT(Таблица1[Solo LA CH+R+J 10 лет и ст.  ])</f>
        <v>6</v>
      </c>
      <c r="CF7" s="3">
        <f>COUNT(Таблица1[Зачет на N 10 и ст. ПАРЫ W])</f>
        <v>1</v>
      </c>
      <c r="CG7" s="3">
        <f>COUNT(Таблица1[Зачет на N 10 и ст. ПАРЫ Q])</f>
        <v>1</v>
      </c>
      <c r="CH7" s="3">
        <f>COUNT(Таблица1[Зачет на N 10 и ст. ПАРЫ CH])</f>
        <v>1</v>
      </c>
      <c r="CI7" s="3">
        <f>COUNT(Таблица1[Зачет на N 10 и ст. ПАРЫ J])</f>
        <v>1</v>
      </c>
      <c r="CJ7" s="3">
        <f>COUNT(Таблица1[Зачет на N 10 и ст. Соло W])</f>
        <v>5</v>
      </c>
      <c r="CK7" s="3">
        <f>COUNT(Таблица1[Зачет на N 10 и ст. Соло Q])</f>
        <v>5</v>
      </c>
      <c r="CL7" s="3">
        <f>COUNT(Таблица1[Зачет на N 10 и ст. Соло CH])</f>
        <v>5</v>
      </c>
      <c r="CM7" s="3">
        <f>COUNT(Таблица1[Зачет на N 10 и ст. Соло J])</f>
        <v>5</v>
      </c>
      <c r="CN7" s="3">
        <f>COUNT(Таблица1[Зачет ШБТ 10 и ст. Соло W])</f>
        <v>6</v>
      </c>
      <c r="CO7" s="3">
        <f>COUNT(Таблица1[Зачет ШБТ 10 и ст. Соло CH])</f>
        <v>6</v>
      </c>
      <c r="CP7" s="3">
        <f>COUNT(Таблица1[Зачет ШБТ 10 и ст. Соло PL])</f>
        <v>6</v>
      </c>
      <c r="CQ7" s="3">
        <f>COUNT(Таблица1[Классификация E 11 лет и мл. ПАРЫ  ])</f>
        <v>5</v>
      </c>
      <c r="CR7" s="3">
        <f>COUNT(Таблица1[Классификация E 11 лет и мл. СОЛО  ])</f>
        <v>4</v>
      </c>
      <c r="CS7" s="3">
        <f>COUNT(Таблица1[Классификация E 12 лет и ст. ПАРЫ  ])</f>
        <v>4</v>
      </c>
      <c r="CT7" s="3">
        <f>COUNT(Таблица1[Классификация E 12 лет и ст. СОЛО  ])</f>
        <v>5</v>
      </c>
      <c r="CU7" s="3">
        <f>COUNT(Таблица1[Классификация N 11 лет и мл. ПАРЫ  ])</f>
        <v>2</v>
      </c>
      <c r="CV7" s="3">
        <f>COUNT(Таблица1[Классификация N 11 лет и мл. СОЛО  ])</f>
        <v>6</v>
      </c>
      <c r="CW7" s="3">
        <f>COUNT(Таблица1[Классификация N 12 лет и ст. ПАРЫ  ])</f>
        <v>4</v>
      </c>
      <c r="CX7" s="3">
        <f>COUNT(Таблица1[Классификация N 12 лет и ст. СОЛО  ])</f>
        <v>4</v>
      </c>
      <c r="CY7" s="3">
        <f>COUNT(Таблица1[10 лет и ст.  Кубок Ча-Ча-Ча ПАРЫ])</f>
        <v>1</v>
      </c>
      <c r="CZ7" s="3">
        <f>COUNT(Таблица1[10 лет и ст.  Кубок Ча-Ча-Ча СОЛО])</f>
        <v>9</v>
      </c>
      <c r="DA7" s="3">
        <f>COUNT(Таблица1[10 лет и ст.  Кубок Фокстрота ПАРЫ])</f>
        <v>3</v>
      </c>
      <c r="DB7" s="3">
        <f>COUNT(Таблица1[10 лет и ст.  Кубок Фокстрота СОЛО])</f>
        <v>5</v>
      </c>
      <c r="DC7" s="3">
        <f>COUNT(Таблица1[10 лет и ст.  Кубок Джайва СОЛО])</f>
        <v>2</v>
      </c>
      <c r="DD7" s="3">
        <f>COUNT(Таблица1[10 лет и ст.  Кубок Пасодобля ПАРЫ])</f>
        <v>2</v>
      </c>
      <c r="DE7" s="3">
        <f>COUNT(Таблица1[10 лет и ст.  Кубок Пасодобля СОЛО])</f>
        <v>2</v>
      </c>
      <c r="DF7" s="3">
        <f>COUNT(Таблица1[10 лет и ст.  Кубок Квикстепа СОЛО])</f>
        <v>1</v>
      </c>
      <c r="DG7" s="3">
        <f>COUNT(Таблица1[10 лет и ст.  Кубок Румбы ПАРЫ])</f>
        <v>1</v>
      </c>
      <c r="DH7" s="3">
        <f>COUNT(Таблица1[10 лет и ст.  Кубок Румбы СОЛО])</f>
        <v>5</v>
      </c>
      <c r="DI7" s="3">
        <f>COUNT(Таблица1[10 лет и ст.  Кубок Самбы ПАРЫ])</f>
        <v>2</v>
      </c>
      <c r="DJ7" s="3">
        <f>COUNT(Таблица1[10 лет и ст.  Кубок Самбы СОЛО])</f>
        <v>6</v>
      </c>
      <c r="DK7" s="3">
        <f>COUNT(Таблица1[10 лет и ст.  Кубок Танго СОЛО])</f>
        <v>3</v>
      </c>
      <c r="DL7" s="3">
        <f>COUNT(Таблица1[10 лет и ст.  Кубок Венского Вальса ПАРЫ])</f>
        <v>1</v>
      </c>
      <c r="DM7" s="3">
        <f>COUNT(Таблица1[10 лет и ст.  Кубок Венского Вальса СОЛО])</f>
        <v>3</v>
      </c>
      <c r="DN7" s="3">
        <f>COUNT(Таблица1[10 лет и ст.  Кубок Вальса ПАРЫ])</f>
        <v>1</v>
      </c>
      <c r="DO7" s="3">
        <f>COUNT(Таблица1[10 лет и ст.  Кубок Вальса СОЛО])</f>
        <v>8</v>
      </c>
    </row>
    <row r="8" spans="1:122" ht="217.5" customHeight="1" x14ac:dyDescent="0.25">
      <c r="A8" s="16" t="s">
        <v>0</v>
      </c>
      <c r="B8" s="17" t="s">
        <v>1</v>
      </c>
      <c r="C8" s="17" t="s">
        <v>2</v>
      </c>
      <c r="D8" s="17" t="s">
        <v>3</v>
      </c>
      <c r="E8" s="18" t="s">
        <v>16</v>
      </c>
      <c r="F8" s="18" t="s">
        <v>112</v>
      </c>
      <c r="G8" s="18" t="s">
        <v>113</v>
      </c>
      <c r="H8" s="18" t="s">
        <v>117</v>
      </c>
      <c r="I8" s="18" t="s">
        <v>118</v>
      </c>
      <c r="J8" s="18" t="s">
        <v>119</v>
      </c>
      <c r="K8" s="18" t="s">
        <v>120</v>
      </c>
      <c r="L8" s="18" t="s">
        <v>121</v>
      </c>
      <c r="M8" s="18" t="s">
        <v>122</v>
      </c>
      <c r="N8" s="18" t="s">
        <v>123</v>
      </c>
      <c r="O8" s="30" t="s">
        <v>124</v>
      </c>
      <c r="P8" s="30" t="s">
        <v>125</v>
      </c>
      <c r="Q8" s="30" t="s">
        <v>126</v>
      </c>
      <c r="R8" s="33" t="s">
        <v>50</v>
      </c>
      <c r="S8" s="33" t="s">
        <v>60</v>
      </c>
      <c r="T8" s="33" t="s">
        <v>64</v>
      </c>
      <c r="U8" s="33" t="s">
        <v>61</v>
      </c>
      <c r="V8" s="34" t="s">
        <v>67</v>
      </c>
      <c r="W8" s="33" t="s">
        <v>72</v>
      </c>
      <c r="X8" s="33" t="s">
        <v>76</v>
      </c>
      <c r="Y8" s="33" t="s">
        <v>74</v>
      </c>
      <c r="Z8" s="33" t="s">
        <v>140</v>
      </c>
      <c r="AA8" s="34" t="s">
        <v>85</v>
      </c>
      <c r="AB8" s="34" t="s">
        <v>143</v>
      </c>
      <c r="AC8" s="34" t="s">
        <v>87</v>
      </c>
      <c r="AD8" s="30" t="s">
        <v>144</v>
      </c>
      <c r="AE8" s="30" t="s">
        <v>145</v>
      </c>
      <c r="AF8" s="30" t="s">
        <v>147</v>
      </c>
      <c r="AG8" s="30" t="s">
        <v>148</v>
      </c>
      <c r="AH8" s="30" t="s">
        <v>149</v>
      </c>
      <c r="AI8" s="30" t="s">
        <v>151</v>
      </c>
      <c r="AJ8" s="30" t="s">
        <v>152</v>
      </c>
      <c r="AK8" s="30" t="s">
        <v>153</v>
      </c>
      <c r="AL8" s="30" t="s">
        <v>156</v>
      </c>
      <c r="AM8" s="30" t="s">
        <v>157</v>
      </c>
      <c r="AN8" s="30" t="s">
        <v>158</v>
      </c>
      <c r="AO8" s="30" t="s">
        <v>159</v>
      </c>
      <c r="AP8" s="30" t="s">
        <v>160</v>
      </c>
      <c r="AQ8" s="30" t="s">
        <v>161</v>
      </c>
      <c r="AR8" s="30" t="s">
        <v>163</v>
      </c>
      <c r="AS8" s="30" t="s">
        <v>164</v>
      </c>
      <c r="AT8" s="30" t="s">
        <v>165</v>
      </c>
      <c r="AU8" s="30" t="s">
        <v>166</v>
      </c>
      <c r="AV8" s="30" t="s">
        <v>167</v>
      </c>
      <c r="AW8" s="30" t="s">
        <v>168</v>
      </c>
      <c r="AX8" s="30" t="s">
        <v>169</v>
      </c>
      <c r="AY8" s="30" t="s">
        <v>171</v>
      </c>
      <c r="AZ8" s="30" t="s">
        <v>172</v>
      </c>
      <c r="BA8" s="30" t="s">
        <v>173</v>
      </c>
      <c r="BB8" s="34" t="s">
        <v>43</v>
      </c>
      <c r="BC8" s="34" t="s">
        <v>44</v>
      </c>
      <c r="BD8" s="30" t="s">
        <v>51</v>
      </c>
      <c r="BE8" s="34" t="s">
        <v>52</v>
      </c>
      <c r="BF8" s="34" t="s">
        <v>59</v>
      </c>
      <c r="BG8" s="34" t="s">
        <v>63</v>
      </c>
      <c r="BH8" s="34" t="s">
        <v>178</v>
      </c>
      <c r="BI8" s="34" t="s">
        <v>68</v>
      </c>
      <c r="BJ8" s="34" t="s">
        <v>71</v>
      </c>
      <c r="BK8" s="34" t="s">
        <v>75</v>
      </c>
      <c r="BL8" s="34" t="s">
        <v>180</v>
      </c>
      <c r="BM8" s="34" t="s">
        <v>141</v>
      </c>
      <c r="BN8" s="34" t="s">
        <v>77</v>
      </c>
      <c r="BO8" s="34" t="s">
        <v>80</v>
      </c>
      <c r="BP8" s="34" t="s">
        <v>82</v>
      </c>
      <c r="BQ8" s="34" t="s">
        <v>181</v>
      </c>
      <c r="BR8" s="34" t="s">
        <v>84</v>
      </c>
      <c r="BS8" s="34" t="s">
        <v>89</v>
      </c>
      <c r="BT8" s="30" t="s">
        <v>182</v>
      </c>
      <c r="BU8" s="30" t="s">
        <v>183</v>
      </c>
      <c r="BV8" s="30" t="s">
        <v>185</v>
      </c>
      <c r="BW8" s="31" t="s">
        <v>186</v>
      </c>
      <c r="BX8" s="41" t="s">
        <v>17</v>
      </c>
      <c r="BY8" s="41" t="s">
        <v>21</v>
      </c>
      <c r="BZ8" s="41" t="s">
        <v>187</v>
      </c>
      <c r="CA8" s="41" t="s">
        <v>188</v>
      </c>
      <c r="CB8" s="43" t="s">
        <v>22</v>
      </c>
      <c r="CC8" s="30" t="s">
        <v>189</v>
      </c>
      <c r="CD8" s="30" t="s">
        <v>190</v>
      </c>
      <c r="CE8" s="34" t="s">
        <v>191</v>
      </c>
      <c r="CF8" s="30" t="s">
        <v>192</v>
      </c>
      <c r="CG8" s="30" t="s">
        <v>193</v>
      </c>
      <c r="CH8" s="30" t="s">
        <v>194</v>
      </c>
      <c r="CI8" s="30" t="s">
        <v>195</v>
      </c>
      <c r="CJ8" s="30" t="s">
        <v>196</v>
      </c>
      <c r="CK8" s="30" t="s">
        <v>197</v>
      </c>
      <c r="CL8" s="30" t="s">
        <v>198</v>
      </c>
      <c r="CM8" s="30" t="s">
        <v>199</v>
      </c>
      <c r="CN8" s="30" t="s">
        <v>200</v>
      </c>
      <c r="CO8" s="30" t="s">
        <v>201</v>
      </c>
      <c r="CP8" s="30" t="s">
        <v>202</v>
      </c>
      <c r="CQ8" s="34" t="s">
        <v>45</v>
      </c>
      <c r="CR8" s="34" t="s">
        <v>47</v>
      </c>
      <c r="CS8" s="34" t="s">
        <v>48</v>
      </c>
      <c r="CT8" s="34" t="s">
        <v>49</v>
      </c>
      <c r="CU8" s="34" t="s">
        <v>54</v>
      </c>
      <c r="CV8" s="34" t="s">
        <v>55</v>
      </c>
      <c r="CW8" s="34" t="s">
        <v>56</v>
      </c>
      <c r="CX8" s="34" t="s">
        <v>58</v>
      </c>
      <c r="CY8" s="30" t="s">
        <v>65</v>
      </c>
      <c r="CZ8" s="34" t="s">
        <v>66</v>
      </c>
      <c r="DA8" s="34" t="s">
        <v>206</v>
      </c>
      <c r="DB8" s="34" t="s">
        <v>207</v>
      </c>
      <c r="DC8" s="34" t="s">
        <v>70</v>
      </c>
      <c r="DD8" s="34" t="s">
        <v>208</v>
      </c>
      <c r="DE8" s="34" t="s">
        <v>209</v>
      </c>
      <c r="DF8" s="30" t="s">
        <v>210</v>
      </c>
      <c r="DG8" s="30" t="s">
        <v>78</v>
      </c>
      <c r="DH8" s="34" t="s">
        <v>79</v>
      </c>
      <c r="DI8" s="34" t="s">
        <v>211</v>
      </c>
      <c r="DJ8" s="34" t="s">
        <v>81</v>
      </c>
      <c r="DK8" s="34" t="s">
        <v>83</v>
      </c>
      <c r="DL8" s="30" t="s">
        <v>212</v>
      </c>
      <c r="DM8" s="34" t="s">
        <v>213</v>
      </c>
      <c r="DN8" s="30" t="s">
        <v>214</v>
      </c>
      <c r="DO8" s="34" t="s">
        <v>91</v>
      </c>
      <c r="DP8" s="53" t="s">
        <v>108</v>
      </c>
      <c r="DQ8" s="30" t="s">
        <v>246</v>
      </c>
      <c r="DR8" s="30" t="s">
        <v>247</v>
      </c>
    </row>
    <row r="9" spans="1:122" ht="15.75" customHeight="1" x14ac:dyDescent="0.25">
      <c r="A9" s="35">
        <v>105</v>
      </c>
      <c r="B9" s="36" t="s">
        <v>311</v>
      </c>
      <c r="C9" s="36" t="s">
        <v>28</v>
      </c>
      <c r="D9" s="36" t="s">
        <v>11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49"/>
      <c r="DJ9" s="50"/>
      <c r="DK9" s="50"/>
      <c r="DL9" s="50"/>
      <c r="DM9" s="50"/>
      <c r="DN9" s="50"/>
      <c r="DO9" s="50">
        <v>1</v>
      </c>
      <c r="DP9" s="60">
        <v>6</v>
      </c>
      <c r="DQ9" s="52">
        <v>1</v>
      </c>
      <c r="DR9" s="52">
        <f>PRODUCT(Таблица1[[#This Row],[Столбец4]:[РЕГ НТЛ]])</f>
        <v>6</v>
      </c>
    </row>
    <row r="10" spans="1:122" ht="15.75" customHeight="1" x14ac:dyDescent="0.25">
      <c r="A10" s="35">
        <v>89</v>
      </c>
      <c r="B10" s="36" t="s">
        <v>285</v>
      </c>
      <c r="C10" s="36" t="s">
        <v>32</v>
      </c>
      <c r="D10" s="36" t="s">
        <v>146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49"/>
      <c r="DJ10" s="49"/>
      <c r="DK10" s="49"/>
      <c r="DL10" s="49"/>
      <c r="DM10" s="49"/>
      <c r="DN10" s="49"/>
      <c r="DO10" s="49">
        <v>2</v>
      </c>
      <c r="DP10" s="55">
        <v>4</v>
      </c>
      <c r="DQ10" s="52">
        <v>0</v>
      </c>
      <c r="DR10" s="37">
        <f>PRODUCT(Таблица1[[#This Row],[Столбец4]:[РЕГ НТЛ]])</f>
        <v>0</v>
      </c>
    </row>
    <row r="11" spans="1:122" x14ac:dyDescent="0.25">
      <c r="A11" s="35">
        <v>95</v>
      </c>
      <c r="B11" s="36" t="s">
        <v>278</v>
      </c>
      <c r="C11" s="36" t="s">
        <v>28</v>
      </c>
      <c r="D11" s="36" t="s">
        <v>11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49"/>
      <c r="DJ11" s="49"/>
      <c r="DK11" s="49"/>
      <c r="DL11" s="49"/>
      <c r="DM11" s="49"/>
      <c r="DN11" s="49"/>
      <c r="DO11" s="49">
        <v>3</v>
      </c>
      <c r="DP11" s="55">
        <v>4</v>
      </c>
      <c r="DQ11" s="52">
        <v>1</v>
      </c>
      <c r="DR11" s="37">
        <f>PRODUCT(Таблица1[[#This Row],[Столбец4]:[РЕГ НТЛ]])</f>
        <v>4</v>
      </c>
    </row>
    <row r="12" spans="1:122" x14ac:dyDescent="0.25">
      <c r="A12" s="35">
        <v>94</v>
      </c>
      <c r="B12" s="36" t="s">
        <v>268</v>
      </c>
      <c r="C12" s="36" t="s">
        <v>28</v>
      </c>
      <c r="D12" s="36" t="s">
        <v>11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49"/>
      <c r="DJ12" s="49"/>
      <c r="DK12" s="49"/>
      <c r="DL12" s="49"/>
      <c r="DM12" s="49"/>
      <c r="DN12" s="49"/>
      <c r="DO12" s="49">
        <v>4</v>
      </c>
      <c r="DP12" s="55">
        <v>2</v>
      </c>
      <c r="DQ12" s="52">
        <v>1</v>
      </c>
      <c r="DR12" s="37">
        <f>PRODUCT(Таблица1[[#This Row],[Столбец4]:[РЕГ НТЛ]])</f>
        <v>2</v>
      </c>
    </row>
    <row r="13" spans="1:122" x14ac:dyDescent="0.25">
      <c r="A13" s="35">
        <v>88</v>
      </c>
      <c r="B13" s="36" t="s">
        <v>330</v>
      </c>
      <c r="C13" s="36" t="s">
        <v>28</v>
      </c>
      <c r="D13" s="36" t="s">
        <v>11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49"/>
      <c r="DJ13" s="49"/>
      <c r="DK13" s="49"/>
      <c r="DL13" s="49"/>
      <c r="DM13" s="49"/>
      <c r="DN13" s="49"/>
      <c r="DO13" s="49">
        <v>5</v>
      </c>
      <c r="DP13" s="55">
        <v>2</v>
      </c>
      <c r="DQ13" s="52">
        <v>1</v>
      </c>
      <c r="DR13" s="37">
        <f>PRODUCT(Таблица1[[#This Row],[Столбец4]:[РЕГ НТЛ]])</f>
        <v>2</v>
      </c>
    </row>
    <row r="14" spans="1:122" x14ac:dyDescent="0.25">
      <c r="A14" s="35">
        <v>91</v>
      </c>
      <c r="B14" s="36" t="s">
        <v>328</v>
      </c>
      <c r="C14" s="36" t="s">
        <v>32</v>
      </c>
      <c r="D14" s="36" t="s">
        <v>146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49"/>
      <c r="DJ14" s="49"/>
      <c r="DK14" s="49"/>
      <c r="DL14" s="49"/>
      <c r="DM14" s="49"/>
      <c r="DN14" s="49"/>
      <c r="DO14" s="49">
        <v>6</v>
      </c>
      <c r="DP14" s="55">
        <v>2</v>
      </c>
      <c r="DQ14" s="52">
        <v>0</v>
      </c>
      <c r="DR14" s="37">
        <f>PRODUCT(Таблица1[[#This Row],[Столбец4]:[РЕГ НТЛ]])</f>
        <v>0</v>
      </c>
    </row>
    <row r="15" spans="1:122" x14ac:dyDescent="0.25">
      <c r="A15" s="35">
        <v>107</v>
      </c>
      <c r="B15" s="36" t="s">
        <v>356</v>
      </c>
      <c r="C15" s="36" t="s">
        <v>28</v>
      </c>
      <c r="D15" s="36" t="s">
        <v>11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49"/>
      <c r="DJ15" s="49"/>
      <c r="DK15" s="49"/>
      <c r="DL15" s="49"/>
      <c r="DM15" s="49"/>
      <c r="DN15" s="49"/>
      <c r="DO15" s="49">
        <v>7</v>
      </c>
      <c r="DP15" s="55">
        <v>0</v>
      </c>
      <c r="DQ15" s="52">
        <v>1</v>
      </c>
      <c r="DR15" s="37">
        <f>PRODUCT(Таблица1[[#This Row],[Столбец4]:[РЕГ НТЛ]])</f>
        <v>0</v>
      </c>
    </row>
    <row r="16" spans="1:122" x14ac:dyDescent="0.25">
      <c r="A16" s="35">
        <v>98</v>
      </c>
      <c r="B16" s="36" t="s">
        <v>322</v>
      </c>
      <c r="C16" s="36" t="s">
        <v>28</v>
      </c>
      <c r="D16" s="36" t="s">
        <v>11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49"/>
      <c r="DJ16" s="49"/>
      <c r="DK16" s="49"/>
      <c r="DL16" s="49"/>
      <c r="DM16" s="49"/>
      <c r="DN16" s="49"/>
      <c r="DO16" s="49">
        <v>8</v>
      </c>
      <c r="DP16" s="55">
        <v>0</v>
      </c>
      <c r="DQ16" s="52">
        <v>1</v>
      </c>
      <c r="DR16" s="37">
        <f>PRODUCT(Таблица1[[#This Row],[Столбец4]:[РЕГ НТЛ]])</f>
        <v>0</v>
      </c>
    </row>
    <row r="17" spans="1:122" x14ac:dyDescent="0.25">
      <c r="A17" s="35">
        <v>115</v>
      </c>
      <c r="B17" s="36" t="s">
        <v>296</v>
      </c>
      <c r="C17" s="36" t="s">
        <v>28</v>
      </c>
      <c r="D17" s="36" t="s">
        <v>11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49"/>
      <c r="DJ17" s="49"/>
      <c r="DK17" s="49"/>
      <c r="DL17" s="49"/>
      <c r="DM17" s="49">
        <v>1</v>
      </c>
      <c r="DN17" s="49"/>
      <c r="DO17" s="49"/>
      <c r="DP17" s="55">
        <v>6</v>
      </c>
      <c r="DQ17" s="37">
        <v>1</v>
      </c>
      <c r="DR17" s="37">
        <f>PRODUCT(Таблица1[[#This Row],[Столбец4]:[РЕГ НТЛ]])</f>
        <v>6</v>
      </c>
    </row>
    <row r="18" spans="1:122" x14ac:dyDescent="0.25">
      <c r="A18" s="35">
        <v>118</v>
      </c>
      <c r="B18" s="36" t="s">
        <v>342</v>
      </c>
      <c r="C18" s="36" t="s">
        <v>28</v>
      </c>
      <c r="D18" s="36" t="s">
        <v>11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49"/>
      <c r="DJ18" s="49"/>
      <c r="DK18" s="49"/>
      <c r="DL18" s="49"/>
      <c r="DM18" s="49">
        <v>2</v>
      </c>
      <c r="DN18" s="49"/>
      <c r="DO18" s="49"/>
      <c r="DP18" s="55">
        <v>4</v>
      </c>
      <c r="DQ18" s="37">
        <v>1</v>
      </c>
      <c r="DR18" s="37">
        <f>PRODUCT(Таблица1[[#This Row],[Столбец4]:[РЕГ НТЛ]])</f>
        <v>4</v>
      </c>
    </row>
    <row r="19" spans="1:122" x14ac:dyDescent="0.25">
      <c r="A19" s="35">
        <v>109</v>
      </c>
      <c r="B19" s="36" t="s">
        <v>260</v>
      </c>
      <c r="C19" s="2" t="s">
        <v>30</v>
      </c>
      <c r="D19" s="36" t="s">
        <v>12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49"/>
      <c r="DJ19" s="49"/>
      <c r="DK19" s="49"/>
      <c r="DL19" s="49"/>
      <c r="DM19" s="49">
        <v>3</v>
      </c>
      <c r="DN19" s="49"/>
      <c r="DO19" s="49"/>
      <c r="DP19" s="55">
        <v>4</v>
      </c>
      <c r="DQ19" s="37">
        <v>1</v>
      </c>
      <c r="DR19" s="37">
        <f>PRODUCT(Таблица1[[#This Row],[Столбец4]:[РЕГ НТЛ]])</f>
        <v>4</v>
      </c>
    </row>
    <row r="20" spans="1:122" x14ac:dyDescent="0.25">
      <c r="A20" s="35">
        <v>100</v>
      </c>
      <c r="B20" s="36" t="s">
        <v>321</v>
      </c>
      <c r="C20" s="36" t="s">
        <v>28</v>
      </c>
      <c r="D20" s="36" t="s">
        <v>11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49"/>
      <c r="DJ20" s="49"/>
      <c r="DK20" s="49">
        <v>1</v>
      </c>
      <c r="DL20" s="49"/>
      <c r="DM20" s="49"/>
      <c r="DN20" s="49"/>
      <c r="DO20" s="49"/>
      <c r="DP20" s="55">
        <v>6</v>
      </c>
      <c r="DQ20" s="37">
        <v>1</v>
      </c>
      <c r="DR20" s="37">
        <f>PRODUCT(Таблица1[[#This Row],[Столбец4]:[РЕГ НТЛ]])</f>
        <v>6</v>
      </c>
    </row>
    <row r="21" spans="1:122" x14ac:dyDescent="0.25">
      <c r="A21" s="35">
        <v>104</v>
      </c>
      <c r="B21" s="36" t="s">
        <v>258</v>
      </c>
      <c r="C21" s="36" t="s">
        <v>28</v>
      </c>
      <c r="D21" s="36" t="s">
        <v>11</v>
      </c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49"/>
      <c r="DJ21" s="49"/>
      <c r="DK21" s="49">
        <v>2</v>
      </c>
      <c r="DL21" s="49"/>
      <c r="DM21" s="49"/>
      <c r="DN21" s="49"/>
      <c r="DO21" s="49"/>
      <c r="DP21" s="55">
        <v>4</v>
      </c>
      <c r="DQ21" s="37">
        <v>1</v>
      </c>
      <c r="DR21" s="37">
        <f>PRODUCT(Таблица1[[#This Row],[Столбец4]:[РЕГ НТЛ]])</f>
        <v>4</v>
      </c>
    </row>
    <row r="22" spans="1:122" x14ac:dyDescent="0.25">
      <c r="A22" s="35">
        <v>106</v>
      </c>
      <c r="B22" s="36" t="s">
        <v>288</v>
      </c>
      <c r="C22" s="36" t="s">
        <v>28</v>
      </c>
      <c r="D22" s="36" t="s">
        <v>11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49"/>
      <c r="DJ22" s="49"/>
      <c r="DK22" s="49">
        <v>3</v>
      </c>
      <c r="DL22" s="49"/>
      <c r="DM22" s="49"/>
      <c r="DN22" s="49"/>
      <c r="DO22" s="49"/>
      <c r="DP22" s="55">
        <v>4</v>
      </c>
      <c r="DQ22" s="37">
        <v>1</v>
      </c>
      <c r="DR22" s="37">
        <f>PRODUCT(Таблица1[[#This Row],[Столбец4]:[РЕГ НТЛ]])</f>
        <v>4</v>
      </c>
    </row>
    <row r="23" spans="1:122" x14ac:dyDescent="0.25">
      <c r="A23" s="35">
        <v>282</v>
      </c>
      <c r="B23" s="36" t="s">
        <v>334</v>
      </c>
      <c r="C23" s="36" t="s">
        <v>28</v>
      </c>
      <c r="D23" s="36" t="s">
        <v>11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49"/>
      <c r="DJ23" s="49">
        <v>1</v>
      </c>
      <c r="DK23" s="49"/>
      <c r="DL23" s="49"/>
      <c r="DM23" s="49"/>
      <c r="DN23" s="49"/>
      <c r="DO23" s="49"/>
      <c r="DP23" s="55">
        <v>6</v>
      </c>
      <c r="DQ23" s="37">
        <v>1</v>
      </c>
      <c r="DR23" s="37">
        <f>PRODUCT(Таблица1[[#This Row],[Столбец4]:[РЕГ НТЛ]])</f>
        <v>6</v>
      </c>
    </row>
    <row r="24" spans="1:122" x14ac:dyDescent="0.25">
      <c r="A24" s="35">
        <v>115</v>
      </c>
      <c r="B24" s="36" t="s">
        <v>296</v>
      </c>
      <c r="C24" s="36" t="s">
        <v>28</v>
      </c>
      <c r="D24" s="36" t="s">
        <v>11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49"/>
      <c r="DJ24" s="49">
        <v>2</v>
      </c>
      <c r="DK24" s="49"/>
      <c r="DL24" s="49"/>
      <c r="DM24" s="49"/>
      <c r="DN24" s="49"/>
      <c r="DO24" s="49"/>
      <c r="DP24" s="55">
        <v>4</v>
      </c>
      <c r="DQ24" s="37">
        <v>1</v>
      </c>
      <c r="DR24" s="37">
        <f>PRODUCT(Таблица1[[#This Row],[Столбец4]:[РЕГ НТЛ]])</f>
        <v>4</v>
      </c>
    </row>
    <row r="25" spans="1:122" x14ac:dyDescent="0.25">
      <c r="A25" s="35">
        <v>119</v>
      </c>
      <c r="B25" s="36" t="s">
        <v>314</v>
      </c>
      <c r="C25" s="36" t="s">
        <v>32</v>
      </c>
      <c r="D25" s="36" t="s">
        <v>146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49"/>
      <c r="DJ25" s="49">
        <v>3</v>
      </c>
      <c r="DK25" s="49"/>
      <c r="DL25" s="49"/>
      <c r="DM25" s="49"/>
      <c r="DN25" s="49"/>
      <c r="DO25" s="49"/>
      <c r="DP25" s="55">
        <v>4</v>
      </c>
      <c r="DQ25" s="37">
        <v>0</v>
      </c>
      <c r="DR25" s="37">
        <f>PRODUCT(Таблица1[[#This Row],[Столбец4]:[РЕГ НТЛ]])</f>
        <v>0</v>
      </c>
    </row>
    <row r="26" spans="1:122" x14ac:dyDescent="0.25">
      <c r="A26" s="35">
        <v>118</v>
      </c>
      <c r="B26" s="36" t="s">
        <v>342</v>
      </c>
      <c r="C26" s="36" t="s">
        <v>28</v>
      </c>
      <c r="D26" s="36" t="s">
        <v>11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49"/>
      <c r="DJ26" s="49">
        <v>4</v>
      </c>
      <c r="DK26" s="49"/>
      <c r="DL26" s="49"/>
      <c r="DM26" s="49"/>
      <c r="DN26" s="49"/>
      <c r="DO26" s="49"/>
      <c r="DP26" s="55">
        <v>2</v>
      </c>
      <c r="DQ26" s="37">
        <v>1</v>
      </c>
      <c r="DR26" s="37">
        <f>PRODUCT(Таблица1[[#This Row],[Столбец4]:[РЕГ НТЛ]])</f>
        <v>2</v>
      </c>
    </row>
    <row r="27" spans="1:122" x14ac:dyDescent="0.25">
      <c r="A27" s="35">
        <v>117</v>
      </c>
      <c r="B27" s="36" t="s">
        <v>294</v>
      </c>
      <c r="C27" s="36" t="s">
        <v>23</v>
      </c>
      <c r="D27" s="36" t="s">
        <v>53</v>
      </c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49"/>
      <c r="DJ27" s="49">
        <v>5</v>
      </c>
      <c r="DK27" s="49"/>
      <c r="DL27" s="49"/>
      <c r="DM27" s="49"/>
      <c r="DN27" s="49"/>
      <c r="DO27" s="49"/>
      <c r="DP27" s="55">
        <v>2</v>
      </c>
      <c r="DQ27" s="37">
        <v>1</v>
      </c>
      <c r="DR27" s="37">
        <f>PRODUCT(Таблица1[[#This Row],[Столбец4]:[РЕГ НТЛ]])</f>
        <v>2</v>
      </c>
    </row>
    <row r="28" spans="1:122" x14ac:dyDescent="0.25">
      <c r="A28" s="35">
        <v>285</v>
      </c>
      <c r="B28" s="36" t="s">
        <v>305</v>
      </c>
      <c r="C28" s="36" t="s">
        <v>249</v>
      </c>
      <c r="D28" s="36" t="s">
        <v>184</v>
      </c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49"/>
      <c r="DJ28" s="49">
        <v>6</v>
      </c>
      <c r="DK28" s="49"/>
      <c r="DL28" s="49"/>
      <c r="DM28" s="49"/>
      <c r="DN28" s="49"/>
      <c r="DO28" s="49"/>
      <c r="DP28" s="55">
        <v>2</v>
      </c>
      <c r="DQ28" s="37">
        <v>0</v>
      </c>
      <c r="DR28" s="37">
        <f>PRODUCT(Таблица1[[#This Row],[Столбец4]:[РЕГ НТЛ]])</f>
        <v>0</v>
      </c>
    </row>
    <row r="29" spans="1:122" x14ac:dyDescent="0.25">
      <c r="A29" s="35">
        <v>106</v>
      </c>
      <c r="B29" s="36" t="s">
        <v>288</v>
      </c>
      <c r="C29" s="36" t="s">
        <v>28</v>
      </c>
      <c r="D29" s="36" t="s">
        <v>11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>
        <v>1</v>
      </c>
      <c r="DI29" s="49"/>
      <c r="DJ29" s="49"/>
      <c r="DK29" s="49"/>
      <c r="DL29" s="49"/>
      <c r="DM29" s="49"/>
      <c r="DN29" s="49"/>
      <c r="DO29" s="49"/>
      <c r="DP29" s="55">
        <v>6</v>
      </c>
      <c r="DQ29" s="37">
        <v>1</v>
      </c>
      <c r="DR29" s="37">
        <f>PRODUCT(Таблица1[[#This Row],[Столбец4]:[РЕГ НТЛ]])</f>
        <v>6</v>
      </c>
    </row>
    <row r="30" spans="1:122" x14ac:dyDescent="0.25">
      <c r="A30" s="35">
        <v>103</v>
      </c>
      <c r="B30" s="36" t="s">
        <v>346</v>
      </c>
      <c r="C30" s="36" t="s">
        <v>28</v>
      </c>
      <c r="D30" s="36" t="s">
        <v>11</v>
      </c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>
        <v>2</v>
      </c>
      <c r="DI30" s="49"/>
      <c r="DJ30" s="49"/>
      <c r="DK30" s="49"/>
      <c r="DL30" s="49"/>
      <c r="DM30" s="49"/>
      <c r="DN30" s="49"/>
      <c r="DO30" s="49"/>
      <c r="DP30" s="55">
        <v>4</v>
      </c>
      <c r="DQ30" s="37">
        <v>1</v>
      </c>
      <c r="DR30" s="37">
        <f>PRODUCT(Таблица1[[#This Row],[Столбец4]:[РЕГ НТЛ]])</f>
        <v>4</v>
      </c>
    </row>
    <row r="31" spans="1:122" x14ac:dyDescent="0.25">
      <c r="A31" s="35">
        <v>104</v>
      </c>
      <c r="B31" s="36" t="s">
        <v>258</v>
      </c>
      <c r="C31" s="36" t="s">
        <v>28</v>
      </c>
      <c r="D31" s="36" t="s">
        <v>11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>
        <v>3</v>
      </c>
      <c r="DI31" s="49"/>
      <c r="DJ31" s="49"/>
      <c r="DK31" s="49"/>
      <c r="DL31" s="49"/>
      <c r="DM31" s="49"/>
      <c r="DN31" s="49"/>
      <c r="DO31" s="49"/>
      <c r="DP31" s="55">
        <v>4</v>
      </c>
      <c r="DQ31" s="37">
        <v>1</v>
      </c>
      <c r="DR31" s="37">
        <f>PRODUCT(Таблица1[[#This Row],[Столбец4]:[РЕГ НТЛ]])</f>
        <v>4</v>
      </c>
    </row>
    <row r="32" spans="1:122" x14ac:dyDescent="0.25">
      <c r="A32" s="35">
        <v>110</v>
      </c>
      <c r="B32" s="36" t="s">
        <v>295</v>
      </c>
      <c r="C32" s="36" t="s">
        <v>28</v>
      </c>
      <c r="D32" s="36" t="s">
        <v>11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>
        <v>4</v>
      </c>
      <c r="DI32" s="49"/>
      <c r="DJ32" s="49"/>
      <c r="DK32" s="49"/>
      <c r="DL32" s="49"/>
      <c r="DM32" s="49"/>
      <c r="DN32" s="49"/>
      <c r="DO32" s="49"/>
      <c r="DP32" s="55">
        <v>2</v>
      </c>
      <c r="DQ32" s="37">
        <v>1</v>
      </c>
      <c r="DR32" s="37">
        <f>PRODUCT(Таблица1[[#This Row],[Столбец4]:[РЕГ НТЛ]])</f>
        <v>2</v>
      </c>
    </row>
    <row r="33" spans="1:122" x14ac:dyDescent="0.25">
      <c r="A33" s="35">
        <v>100</v>
      </c>
      <c r="B33" s="36" t="s">
        <v>321</v>
      </c>
      <c r="C33" s="36" t="s">
        <v>28</v>
      </c>
      <c r="D33" s="36" t="s">
        <v>11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>
        <v>5</v>
      </c>
      <c r="DI33" s="49"/>
      <c r="DJ33" s="49"/>
      <c r="DK33" s="49"/>
      <c r="DL33" s="49"/>
      <c r="DM33" s="49"/>
      <c r="DN33" s="49"/>
      <c r="DO33" s="49"/>
      <c r="DP33" s="55">
        <v>2</v>
      </c>
      <c r="DQ33" s="37">
        <v>1</v>
      </c>
      <c r="DR33" s="37">
        <f>PRODUCT(Таблица1[[#This Row],[Столбец4]:[РЕГ НТЛ]])</f>
        <v>2</v>
      </c>
    </row>
    <row r="34" spans="1:122" x14ac:dyDescent="0.25">
      <c r="A34" s="35">
        <v>282</v>
      </c>
      <c r="B34" s="36" t="s">
        <v>334</v>
      </c>
      <c r="C34" s="36" t="s">
        <v>28</v>
      </c>
      <c r="D34" s="36" t="s">
        <v>11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>
        <v>1</v>
      </c>
      <c r="DC34" s="36"/>
      <c r="DD34" s="36"/>
      <c r="DE34" s="36"/>
      <c r="DF34" s="36"/>
      <c r="DG34" s="36"/>
      <c r="DH34" s="36"/>
      <c r="DI34" s="49"/>
      <c r="DJ34" s="49"/>
      <c r="DK34" s="49"/>
      <c r="DL34" s="49"/>
      <c r="DM34" s="49"/>
      <c r="DN34" s="49"/>
      <c r="DO34" s="49"/>
      <c r="DP34" s="55">
        <v>6</v>
      </c>
      <c r="DQ34" s="37">
        <v>1</v>
      </c>
      <c r="DR34" s="37">
        <f>PRODUCT(Таблица1[[#This Row],[Столбец4]:[РЕГ НТЛ]])</f>
        <v>6</v>
      </c>
    </row>
    <row r="35" spans="1:122" x14ac:dyDescent="0.25">
      <c r="A35" s="35">
        <v>115</v>
      </c>
      <c r="B35" s="36" t="s">
        <v>296</v>
      </c>
      <c r="C35" s="36" t="s">
        <v>28</v>
      </c>
      <c r="D35" s="36" t="s">
        <v>11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>
        <v>2</v>
      </c>
      <c r="DC35" s="36"/>
      <c r="DD35" s="36"/>
      <c r="DE35" s="36"/>
      <c r="DF35" s="36"/>
      <c r="DG35" s="36"/>
      <c r="DH35" s="36"/>
      <c r="DI35" s="49"/>
      <c r="DJ35" s="49"/>
      <c r="DK35" s="49"/>
      <c r="DL35" s="49"/>
      <c r="DM35" s="49"/>
      <c r="DN35" s="49"/>
      <c r="DO35" s="49"/>
      <c r="DP35" s="55">
        <v>4</v>
      </c>
      <c r="DQ35" s="37">
        <v>1</v>
      </c>
      <c r="DR35" s="37">
        <f>PRODUCT(Таблица1[[#This Row],[Столбец4]:[РЕГ НТЛ]])</f>
        <v>4</v>
      </c>
    </row>
    <row r="36" spans="1:122" x14ac:dyDescent="0.25">
      <c r="A36" s="35">
        <v>108</v>
      </c>
      <c r="B36" s="36" t="s">
        <v>358</v>
      </c>
      <c r="C36" s="2" t="s">
        <v>30</v>
      </c>
      <c r="D36" s="36" t="s">
        <v>12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>
        <v>3</v>
      </c>
      <c r="DC36" s="36"/>
      <c r="DD36" s="36"/>
      <c r="DE36" s="36"/>
      <c r="DF36" s="36"/>
      <c r="DG36" s="36"/>
      <c r="DH36" s="36"/>
      <c r="DI36" s="49"/>
      <c r="DJ36" s="49"/>
      <c r="DK36" s="49"/>
      <c r="DL36" s="49"/>
      <c r="DM36" s="49"/>
      <c r="DN36" s="49"/>
      <c r="DO36" s="49"/>
      <c r="DP36" s="55">
        <v>4</v>
      </c>
      <c r="DQ36" s="37">
        <v>1</v>
      </c>
      <c r="DR36" s="37">
        <f>PRODUCT(Таблица1[[#This Row],[Столбец4]:[РЕГ НТЛ]])</f>
        <v>4</v>
      </c>
    </row>
    <row r="37" spans="1:122" x14ac:dyDescent="0.25">
      <c r="A37" s="35">
        <v>109</v>
      </c>
      <c r="B37" s="36" t="s">
        <v>260</v>
      </c>
      <c r="C37" s="2" t="s">
        <v>30</v>
      </c>
      <c r="D37" s="36" t="s">
        <v>12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>
        <v>4</v>
      </c>
      <c r="DC37" s="36"/>
      <c r="DD37" s="36"/>
      <c r="DE37" s="36"/>
      <c r="DF37" s="36"/>
      <c r="DG37" s="36"/>
      <c r="DH37" s="36"/>
      <c r="DI37" s="49"/>
      <c r="DJ37" s="49"/>
      <c r="DK37" s="49"/>
      <c r="DL37" s="49"/>
      <c r="DM37" s="49"/>
      <c r="DN37" s="49"/>
      <c r="DO37" s="49"/>
      <c r="DP37" s="55">
        <v>2</v>
      </c>
      <c r="DQ37" s="37">
        <v>1</v>
      </c>
      <c r="DR37" s="37">
        <f>PRODUCT(Таблица1[[#This Row],[Столбец4]:[РЕГ НТЛ]])</f>
        <v>2</v>
      </c>
    </row>
    <row r="38" spans="1:122" x14ac:dyDescent="0.25">
      <c r="A38" s="35">
        <v>118</v>
      </c>
      <c r="B38" s="36" t="s">
        <v>342</v>
      </c>
      <c r="C38" s="36" t="s">
        <v>28</v>
      </c>
      <c r="D38" s="36" t="s">
        <v>11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>
        <v>5</v>
      </c>
      <c r="DC38" s="36"/>
      <c r="DD38" s="36"/>
      <c r="DE38" s="36"/>
      <c r="DF38" s="36"/>
      <c r="DG38" s="36"/>
      <c r="DH38" s="36"/>
      <c r="DI38" s="49"/>
      <c r="DJ38" s="49"/>
      <c r="DK38" s="49"/>
      <c r="DL38" s="49"/>
      <c r="DM38" s="49"/>
      <c r="DN38" s="49"/>
      <c r="DO38" s="49"/>
      <c r="DP38" s="55">
        <v>2</v>
      </c>
      <c r="DQ38" s="37">
        <v>1</v>
      </c>
      <c r="DR38" s="37">
        <f>PRODUCT(Таблица1[[#This Row],[Столбец4]:[РЕГ НТЛ]])</f>
        <v>2</v>
      </c>
    </row>
    <row r="39" spans="1:122" x14ac:dyDescent="0.25">
      <c r="A39" s="35">
        <v>112</v>
      </c>
      <c r="B39" s="36" t="s">
        <v>238</v>
      </c>
      <c r="C39" s="36" t="s">
        <v>28</v>
      </c>
      <c r="D39" s="36" t="s">
        <v>11</v>
      </c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>
        <v>1</v>
      </c>
      <c r="DB39" s="36"/>
      <c r="DC39" s="36"/>
      <c r="DD39" s="36"/>
      <c r="DE39" s="36"/>
      <c r="DF39" s="36"/>
      <c r="DG39" s="36"/>
      <c r="DH39" s="36"/>
      <c r="DI39" s="49"/>
      <c r="DJ39" s="49"/>
      <c r="DK39" s="49"/>
      <c r="DL39" s="49"/>
      <c r="DM39" s="49"/>
      <c r="DN39" s="49"/>
      <c r="DO39" s="49"/>
      <c r="DP39" s="55">
        <v>12</v>
      </c>
      <c r="DQ39" s="37">
        <v>1</v>
      </c>
      <c r="DR39" s="37">
        <f>PRODUCT(Таблица1[[#This Row],[Столбец4]:[РЕГ НТЛ]])</f>
        <v>12</v>
      </c>
    </row>
    <row r="40" spans="1:122" x14ac:dyDescent="0.25">
      <c r="A40" s="35">
        <v>113</v>
      </c>
      <c r="B40" s="36" t="s">
        <v>229</v>
      </c>
      <c r="C40" s="36" t="s">
        <v>28</v>
      </c>
      <c r="D40" s="36" t="s">
        <v>11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>
        <v>2</v>
      </c>
      <c r="DB40" s="36"/>
      <c r="DC40" s="36"/>
      <c r="DD40" s="36"/>
      <c r="DE40" s="36"/>
      <c r="DF40" s="36"/>
      <c r="DG40" s="36"/>
      <c r="DH40" s="36"/>
      <c r="DI40" s="49"/>
      <c r="DJ40" s="49"/>
      <c r="DK40" s="49"/>
      <c r="DL40" s="49"/>
      <c r="DM40" s="49"/>
      <c r="DN40" s="49"/>
      <c r="DO40" s="49"/>
      <c r="DP40" s="55">
        <v>8</v>
      </c>
      <c r="DQ40" s="37">
        <v>1</v>
      </c>
      <c r="DR40" s="37">
        <f>PRODUCT(Таблица1[[#This Row],[Столбец4]:[РЕГ НТЛ]])</f>
        <v>8</v>
      </c>
    </row>
    <row r="41" spans="1:122" x14ac:dyDescent="0.25">
      <c r="A41" s="35">
        <v>109</v>
      </c>
      <c r="B41" s="36" t="s">
        <v>230</v>
      </c>
      <c r="C41" s="2" t="s">
        <v>30</v>
      </c>
      <c r="D41" s="36" t="s">
        <v>12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>
        <v>3</v>
      </c>
      <c r="DB41" s="36"/>
      <c r="DC41" s="36"/>
      <c r="DD41" s="36"/>
      <c r="DE41" s="36"/>
      <c r="DF41" s="36"/>
      <c r="DG41" s="36"/>
      <c r="DH41" s="36"/>
      <c r="DI41" s="49"/>
      <c r="DJ41" s="49"/>
      <c r="DK41" s="49"/>
      <c r="DL41" s="49"/>
      <c r="DM41" s="49"/>
      <c r="DN41" s="49"/>
      <c r="DO41" s="49"/>
      <c r="DP41" s="55">
        <v>8</v>
      </c>
      <c r="DQ41" s="37">
        <v>1</v>
      </c>
      <c r="DR41" s="37">
        <f>PRODUCT(Таблица1[[#This Row],[Столбец4]:[РЕГ НТЛ]])</f>
        <v>8</v>
      </c>
    </row>
    <row r="42" spans="1:122" x14ac:dyDescent="0.25">
      <c r="A42" s="35">
        <v>105</v>
      </c>
      <c r="B42" s="36" t="s">
        <v>311</v>
      </c>
      <c r="C42" s="36" t="s">
        <v>28</v>
      </c>
      <c r="D42" s="36" t="s">
        <v>11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>
        <v>1</v>
      </c>
      <c r="DA42" s="36"/>
      <c r="DB42" s="36"/>
      <c r="DC42" s="36"/>
      <c r="DD42" s="36"/>
      <c r="DE42" s="36"/>
      <c r="DF42" s="36"/>
      <c r="DG42" s="36"/>
      <c r="DH42" s="36"/>
      <c r="DI42" s="49"/>
      <c r="DJ42" s="49"/>
      <c r="DK42" s="49"/>
      <c r="DL42" s="49"/>
      <c r="DM42" s="49"/>
      <c r="DN42" s="49"/>
      <c r="DO42" s="49"/>
      <c r="DP42" s="55">
        <v>6</v>
      </c>
      <c r="DQ42" s="37">
        <v>1</v>
      </c>
      <c r="DR42" s="37">
        <f>PRODUCT(Таблица1[[#This Row],[Столбец4]:[РЕГ НТЛ]])</f>
        <v>6</v>
      </c>
    </row>
    <row r="43" spans="1:122" x14ac:dyDescent="0.25">
      <c r="A43" s="35">
        <v>95</v>
      </c>
      <c r="B43" s="36" t="s">
        <v>278</v>
      </c>
      <c r="C43" s="36" t="s">
        <v>28</v>
      </c>
      <c r="D43" s="36" t="s">
        <v>11</v>
      </c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>
        <v>2</v>
      </c>
      <c r="DA43" s="36"/>
      <c r="DB43" s="36"/>
      <c r="DC43" s="36"/>
      <c r="DD43" s="36"/>
      <c r="DE43" s="36"/>
      <c r="DF43" s="36"/>
      <c r="DG43" s="36"/>
      <c r="DH43" s="36"/>
      <c r="DI43" s="49"/>
      <c r="DJ43" s="49"/>
      <c r="DK43" s="49"/>
      <c r="DL43" s="49"/>
      <c r="DM43" s="49"/>
      <c r="DN43" s="49"/>
      <c r="DO43" s="49"/>
      <c r="DP43" s="55">
        <v>4</v>
      </c>
      <c r="DQ43" s="37">
        <v>1</v>
      </c>
      <c r="DR43" s="37">
        <f>PRODUCT(Таблица1[[#This Row],[Столбец4]:[РЕГ НТЛ]])</f>
        <v>4</v>
      </c>
    </row>
    <row r="44" spans="1:122" x14ac:dyDescent="0.25">
      <c r="A44" s="35">
        <v>94</v>
      </c>
      <c r="B44" s="36" t="s">
        <v>268</v>
      </c>
      <c r="C44" s="36" t="s">
        <v>28</v>
      </c>
      <c r="D44" s="36" t="s">
        <v>11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>
        <v>3</v>
      </c>
      <c r="DA44" s="36"/>
      <c r="DB44" s="36"/>
      <c r="DC44" s="36"/>
      <c r="DD44" s="36"/>
      <c r="DE44" s="36"/>
      <c r="DF44" s="36"/>
      <c r="DG44" s="36"/>
      <c r="DH44" s="36"/>
      <c r="DI44" s="49"/>
      <c r="DJ44" s="49"/>
      <c r="DK44" s="49"/>
      <c r="DL44" s="49"/>
      <c r="DM44" s="49"/>
      <c r="DN44" s="49"/>
      <c r="DO44" s="49"/>
      <c r="DP44" s="55">
        <v>4</v>
      </c>
      <c r="DQ44" s="37">
        <v>1</v>
      </c>
      <c r="DR44" s="37">
        <f>PRODUCT(Таблица1[[#This Row],[Столбец4]:[РЕГ НТЛ]])</f>
        <v>4</v>
      </c>
    </row>
    <row r="45" spans="1:122" x14ac:dyDescent="0.25">
      <c r="A45" s="35">
        <v>87</v>
      </c>
      <c r="B45" s="36" t="s">
        <v>255</v>
      </c>
      <c r="C45" s="36" t="s">
        <v>28</v>
      </c>
      <c r="D45" s="36" t="s">
        <v>11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>
        <v>4</v>
      </c>
      <c r="DA45" s="36"/>
      <c r="DB45" s="36"/>
      <c r="DC45" s="36"/>
      <c r="DD45" s="36"/>
      <c r="DE45" s="36"/>
      <c r="DF45" s="36"/>
      <c r="DG45" s="36"/>
      <c r="DH45" s="36"/>
      <c r="DI45" s="49"/>
      <c r="DJ45" s="49"/>
      <c r="DK45" s="49"/>
      <c r="DL45" s="49"/>
      <c r="DM45" s="49"/>
      <c r="DN45" s="49"/>
      <c r="DO45" s="49"/>
      <c r="DP45" s="55">
        <v>2</v>
      </c>
      <c r="DQ45" s="37">
        <v>1</v>
      </c>
      <c r="DR45" s="37">
        <f>PRODUCT(Таблица1[[#This Row],[Столбец4]:[РЕГ НТЛ]])</f>
        <v>2</v>
      </c>
    </row>
    <row r="46" spans="1:122" x14ac:dyDescent="0.25">
      <c r="A46" s="35">
        <v>88</v>
      </c>
      <c r="B46" s="36" t="s">
        <v>330</v>
      </c>
      <c r="C46" s="36" t="s">
        <v>28</v>
      </c>
      <c r="D46" s="36" t="s">
        <v>11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>
        <v>5</v>
      </c>
      <c r="DA46" s="36"/>
      <c r="DB46" s="36"/>
      <c r="DC46" s="36"/>
      <c r="DD46" s="36"/>
      <c r="DE46" s="36"/>
      <c r="DF46" s="36"/>
      <c r="DG46" s="36"/>
      <c r="DH46" s="36"/>
      <c r="DI46" s="49"/>
      <c r="DJ46" s="49"/>
      <c r="DK46" s="49"/>
      <c r="DL46" s="49"/>
      <c r="DM46" s="49"/>
      <c r="DN46" s="49"/>
      <c r="DO46" s="49"/>
      <c r="DP46" s="55">
        <v>2</v>
      </c>
      <c r="DQ46" s="37">
        <v>1</v>
      </c>
      <c r="DR46" s="37">
        <f>PRODUCT(Таблица1[[#This Row],[Столбец4]:[РЕГ НТЛ]])</f>
        <v>2</v>
      </c>
    </row>
    <row r="47" spans="1:122" x14ac:dyDescent="0.25">
      <c r="A47" s="35">
        <v>98</v>
      </c>
      <c r="B47" s="36" t="s">
        <v>322</v>
      </c>
      <c r="C47" s="36" t="s">
        <v>28</v>
      </c>
      <c r="D47" s="36" t="s">
        <v>11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>
        <v>6</v>
      </c>
      <c r="DA47" s="36"/>
      <c r="DB47" s="36"/>
      <c r="DC47" s="36"/>
      <c r="DD47" s="36"/>
      <c r="DE47" s="36"/>
      <c r="DF47" s="36"/>
      <c r="DG47" s="36"/>
      <c r="DH47" s="36"/>
      <c r="DI47" s="49"/>
      <c r="DJ47" s="49"/>
      <c r="DK47" s="49"/>
      <c r="DL47" s="49"/>
      <c r="DM47" s="49"/>
      <c r="DN47" s="49"/>
      <c r="DO47" s="49"/>
      <c r="DP47" s="55">
        <v>2</v>
      </c>
      <c r="DQ47" s="37">
        <v>1</v>
      </c>
      <c r="DR47" s="37">
        <f>PRODUCT(Таблица1[[#This Row],[Столбец4]:[РЕГ НТЛ]])</f>
        <v>2</v>
      </c>
    </row>
    <row r="48" spans="1:122" x14ac:dyDescent="0.25">
      <c r="A48" s="35">
        <v>91</v>
      </c>
      <c r="B48" s="36" t="s">
        <v>328</v>
      </c>
      <c r="C48" s="36" t="s">
        <v>32</v>
      </c>
      <c r="D48" s="36" t="s">
        <v>146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>
        <v>7</v>
      </c>
      <c r="DA48" s="36"/>
      <c r="DB48" s="36"/>
      <c r="DC48" s="36"/>
      <c r="DD48" s="36"/>
      <c r="DE48" s="36"/>
      <c r="DF48" s="36"/>
      <c r="DG48" s="36"/>
      <c r="DH48" s="36"/>
      <c r="DI48" s="49"/>
      <c r="DJ48" s="49"/>
      <c r="DK48" s="49"/>
      <c r="DL48" s="49"/>
      <c r="DM48" s="49"/>
      <c r="DN48" s="49"/>
      <c r="DO48" s="49"/>
      <c r="DP48" s="55">
        <v>0</v>
      </c>
      <c r="DQ48" s="37">
        <v>0</v>
      </c>
      <c r="DR48" s="37">
        <f>PRODUCT(Таблица1[[#This Row],[Столбец4]:[РЕГ НТЛ]])</f>
        <v>0</v>
      </c>
    </row>
    <row r="49" spans="1:122" x14ac:dyDescent="0.25">
      <c r="A49" s="35">
        <v>89</v>
      </c>
      <c r="B49" s="36" t="s">
        <v>285</v>
      </c>
      <c r="C49" s="36" t="s">
        <v>32</v>
      </c>
      <c r="D49" s="36" t="s">
        <v>146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>
        <v>8</v>
      </c>
      <c r="DA49" s="36"/>
      <c r="DB49" s="36"/>
      <c r="DC49" s="36"/>
      <c r="DD49" s="36"/>
      <c r="DE49" s="36"/>
      <c r="DF49" s="36"/>
      <c r="DG49" s="36"/>
      <c r="DH49" s="36"/>
      <c r="DI49" s="49"/>
      <c r="DJ49" s="49"/>
      <c r="DK49" s="49"/>
      <c r="DL49" s="49"/>
      <c r="DM49" s="49"/>
      <c r="DN49" s="49"/>
      <c r="DO49" s="49"/>
      <c r="DP49" s="55">
        <v>0</v>
      </c>
      <c r="DQ49" s="37">
        <v>0</v>
      </c>
      <c r="DR49" s="37">
        <f>PRODUCT(Таблица1[[#This Row],[Столбец4]:[РЕГ НТЛ]])</f>
        <v>0</v>
      </c>
    </row>
    <row r="50" spans="1:122" x14ac:dyDescent="0.25">
      <c r="A50" s="35">
        <v>283</v>
      </c>
      <c r="B50" s="36" t="s">
        <v>297</v>
      </c>
      <c r="C50" s="36" t="s">
        <v>92</v>
      </c>
      <c r="D50" s="36" t="s">
        <v>205</v>
      </c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>
        <v>9</v>
      </c>
      <c r="DA50" s="36"/>
      <c r="DB50" s="36"/>
      <c r="DC50" s="36"/>
      <c r="DD50" s="36"/>
      <c r="DE50" s="36"/>
      <c r="DF50" s="36"/>
      <c r="DG50" s="36"/>
      <c r="DH50" s="36"/>
      <c r="DI50" s="49"/>
      <c r="DJ50" s="49"/>
      <c r="DK50" s="49"/>
      <c r="DL50" s="49"/>
      <c r="DM50" s="49"/>
      <c r="DN50" s="49"/>
      <c r="DO50" s="49"/>
      <c r="DP50" s="55">
        <v>0</v>
      </c>
      <c r="DQ50" s="37">
        <v>0</v>
      </c>
      <c r="DR50" s="37">
        <f>PRODUCT(Таблица1[[#This Row],[Столбец4]:[РЕГ НТЛ]])</f>
        <v>0</v>
      </c>
    </row>
    <row r="51" spans="1:122" x14ac:dyDescent="0.25">
      <c r="A51" s="35">
        <v>50</v>
      </c>
      <c r="B51" s="36" t="s">
        <v>292</v>
      </c>
      <c r="C51" s="36" t="s">
        <v>28</v>
      </c>
      <c r="D51" s="36" t="s">
        <v>11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>
        <v>1</v>
      </c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49"/>
      <c r="DJ51" s="49"/>
      <c r="DK51" s="49"/>
      <c r="DL51" s="49"/>
      <c r="DM51" s="49"/>
      <c r="DN51" s="49"/>
      <c r="DO51" s="49"/>
      <c r="DP51" s="55">
        <v>6</v>
      </c>
      <c r="DQ51" s="37">
        <v>1</v>
      </c>
      <c r="DR51" s="37">
        <f>PRODUCT(Таблица1[[#This Row],[Столбец4]:[РЕГ НТЛ]])</f>
        <v>6</v>
      </c>
    </row>
    <row r="52" spans="1:122" x14ac:dyDescent="0.25">
      <c r="A52" s="35">
        <v>76</v>
      </c>
      <c r="B52" s="36" t="s">
        <v>313</v>
      </c>
      <c r="C52" s="36" t="s">
        <v>28</v>
      </c>
      <c r="D52" s="36" t="s">
        <v>11</v>
      </c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>
        <v>2</v>
      </c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49"/>
      <c r="DJ52" s="49"/>
      <c r="DK52" s="49"/>
      <c r="DL52" s="49"/>
      <c r="DM52" s="49"/>
      <c r="DN52" s="49"/>
      <c r="DO52" s="49"/>
      <c r="DP52" s="55">
        <v>4</v>
      </c>
      <c r="DQ52" s="37">
        <v>1</v>
      </c>
      <c r="DR52" s="37">
        <f>PRODUCT(Таблица1[[#This Row],[Столбец4]:[РЕГ НТЛ]])</f>
        <v>4</v>
      </c>
    </row>
    <row r="53" spans="1:122" x14ac:dyDescent="0.25">
      <c r="A53" s="35">
        <v>70</v>
      </c>
      <c r="B53" s="36" t="s">
        <v>347</v>
      </c>
      <c r="C53" s="36" t="s">
        <v>28</v>
      </c>
      <c r="D53" s="36" t="s">
        <v>11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>
        <v>3</v>
      </c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49"/>
      <c r="DJ53" s="49"/>
      <c r="DK53" s="49"/>
      <c r="DL53" s="49"/>
      <c r="DM53" s="49"/>
      <c r="DN53" s="49"/>
      <c r="DO53" s="49"/>
      <c r="DP53" s="55">
        <v>4</v>
      </c>
      <c r="DQ53" s="37">
        <v>1</v>
      </c>
      <c r="DR53" s="37">
        <f>PRODUCT(Таблица1[[#This Row],[Столбец4]:[РЕГ НТЛ]])</f>
        <v>4</v>
      </c>
    </row>
    <row r="54" spans="1:122" x14ac:dyDescent="0.25">
      <c r="A54" s="35">
        <v>65</v>
      </c>
      <c r="B54" s="36" t="s">
        <v>264</v>
      </c>
      <c r="C54" s="36" t="s">
        <v>32</v>
      </c>
      <c r="D54" s="36" t="s">
        <v>146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>
        <v>4</v>
      </c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49"/>
      <c r="DJ54" s="49"/>
      <c r="DK54" s="49"/>
      <c r="DL54" s="49"/>
      <c r="DM54" s="49"/>
      <c r="DN54" s="49"/>
      <c r="DO54" s="49"/>
      <c r="DP54" s="55">
        <v>2</v>
      </c>
      <c r="DQ54" s="37">
        <v>0</v>
      </c>
      <c r="DR54" s="37">
        <f>PRODUCT(Таблица1[[#This Row],[Столбец4]:[РЕГ НТЛ]])</f>
        <v>0</v>
      </c>
    </row>
    <row r="55" spans="1:122" x14ac:dyDescent="0.25">
      <c r="A55" s="35">
        <v>82</v>
      </c>
      <c r="B55" s="36" t="s">
        <v>308</v>
      </c>
      <c r="C55" s="36" t="s">
        <v>23</v>
      </c>
      <c r="D55" s="36" t="s">
        <v>53</v>
      </c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>
        <v>5</v>
      </c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49"/>
      <c r="DJ55" s="49"/>
      <c r="DK55" s="49"/>
      <c r="DL55" s="49"/>
      <c r="DM55" s="49"/>
      <c r="DN55" s="49"/>
      <c r="DO55" s="49"/>
      <c r="DP55" s="55">
        <v>2</v>
      </c>
      <c r="DQ55" s="37">
        <v>1</v>
      </c>
      <c r="DR55" s="37">
        <f>PRODUCT(Таблица1[[#This Row],[Столбец4]:[РЕГ НТЛ]])</f>
        <v>2</v>
      </c>
    </row>
    <row r="56" spans="1:122" x14ac:dyDescent="0.25">
      <c r="A56" s="35">
        <v>48</v>
      </c>
      <c r="B56" s="36" t="s">
        <v>357</v>
      </c>
      <c r="C56" s="36" t="s">
        <v>32</v>
      </c>
      <c r="D56" s="36" t="s">
        <v>146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>
        <v>6</v>
      </c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49"/>
      <c r="DJ56" s="49"/>
      <c r="DK56" s="49"/>
      <c r="DL56" s="49"/>
      <c r="DM56" s="49"/>
      <c r="DN56" s="49"/>
      <c r="DO56" s="49"/>
      <c r="DP56" s="55">
        <v>2</v>
      </c>
      <c r="DQ56" s="37">
        <v>0</v>
      </c>
      <c r="DR56" s="37">
        <f>PRODUCT(Таблица1[[#This Row],[Столбец4]:[РЕГ НТЛ]])</f>
        <v>0</v>
      </c>
    </row>
    <row r="57" spans="1:122" x14ac:dyDescent="0.25">
      <c r="A57" s="35">
        <v>75</v>
      </c>
      <c r="B57" s="36" t="s">
        <v>300</v>
      </c>
      <c r="C57" s="36" t="s">
        <v>23</v>
      </c>
      <c r="D57" s="36" t="s">
        <v>179</v>
      </c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>
        <v>7</v>
      </c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49"/>
      <c r="DJ57" s="49"/>
      <c r="DK57" s="49"/>
      <c r="DL57" s="49"/>
      <c r="DM57" s="49"/>
      <c r="DN57" s="49"/>
      <c r="DO57" s="49"/>
      <c r="DP57" s="55">
        <v>0</v>
      </c>
      <c r="DQ57" s="37">
        <v>1</v>
      </c>
      <c r="DR57" s="37">
        <f>PRODUCT(Таблица1[[#This Row],[Столбец4]:[РЕГ НТЛ]])</f>
        <v>0</v>
      </c>
    </row>
    <row r="58" spans="1:122" x14ac:dyDescent="0.25">
      <c r="A58" s="35">
        <v>52</v>
      </c>
      <c r="B58" s="36" t="s">
        <v>302</v>
      </c>
      <c r="C58" s="2" t="s">
        <v>40</v>
      </c>
      <c r="D58" s="36" t="s">
        <v>14</v>
      </c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>
        <v>8</v>
      </c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49"/>
      <c r="DJ58" s="49"/>
      <c r="DK58" s="49"/>
      <c r="DL58" s="49"/>
      <c r="DM58" s="49"/>
      <c r="DN58" s="49"/>
      <c r="DO58" s="49"/>
      <c r="DP58" s="55">
        <v>0</v>
      </c>
      <c r="DQ58" s="37">
        <v>0</v>
      </c>
      <c r="DR58" s="37">
        <f>PRODUCT(Таблица1[[#This Row],[Столбец4]:[РЕГ НТЛ]])</f>
        <v>0</v>
      </c>
    </row>
    <row r="59" spans="1:122" x14ac:dyDescent="0.25">
      <c r="A59" s="35">
        <v>56</v>
      </c>
      <c r="B59" s="36" t="s">
        <v>273</v>
      </c>
      <c r="C59" s="36" t="s">
        <v>32</v>
      </c>
      <c r="D59" s="36" t="s">
        <v>146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>
        <v>9</v>
      </c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49"/>
      <c r="DJ59" s="49"/>
      <c r="DK59" s="49"/>
      <c r="DL59" s="49"/>
      <c r="DM59" s="49"/>
      <c r="DN59" s="49"/>
      <c r="DO59" s="49"/>
      <c r="DP59" s="55">
        <v>0</v>
      </c>
      <c r="DQ59" s="37">
        <v>0</v>
      </c>
      <c r="DR59" s="37">
        <f>PRODUCT(Таблица1[[#This Row],[Столбец4]:[РЕГ НТЛ]])</f>
        <v>0</v>
      </c>
    </row>
    <row r="60" spans="1:122" x14ac:dyDescent="0.25">
      <c r="A60" s="35">
        <v>74</v>
      </c>
      <c r="B60" s="36" t="s">
        <v>240</v>
      </c>
      <c r="C60" s="36" t="s">
        <v>28</v>
      </c>
      <c r="D60" s="36" t="s">
        <v>11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>
        <v>1</v>
      </c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49"/>
      <c r="DJ60" s="49"/>
      <c r="DK60" s="49"/>
      <c r="DL60" s="49"/>
      <c r="DM60" s="49"/>
      <c r="DN60" s="49"/>
      <c r="DO60" s="49"/>
      <c r="DP60" s="55">
        <v>12</v>
      </c>
      <c r="DQ60" s="37">
        <v>1</v>
      </c>
      <c r="DR60" s="37">
        <f>PRODUCT(Таблица1[[#This Row],[Столбец4]:[РЕГ НТЛ]])</f>
        <v>12</v>
      </c>
    </row>
    <row r="61" spans="1:122" x14ac:dyDescent="0.25">
      <c r="A61" s="35">
        <v>72</v>
      </c>
      <c r="B61" s="36" t="s">
        <v>221</v>
      </c>
      <c r="C61" s="36" t="s">
        <v>23</v>
      </c>
      <c r="D61" s="36" t="s">
        <v>111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>
        <v>2</v>
      </c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49"/>
      <c r="DJ61" s="49"/>
      <c r="DK61" s="49"/>
      <c r="DL61" s="49"/>
      <c r="DM61" s="49"/>
      <c r="DN61" s="49"/>
      <c r="DO61" s="49"/>
      <c r="DP61" s="55">
        <v>8</v>
      </c>
      <c r="DQ61" s="37">
        <v>1</v>
      </c>
      <c r="DR61" s="37">
        <f>PRODUCT(Таблица1[[#This Row],[Столбец4]:[РЕГ НТЛ]])</f>
        <v>8</v>
      </c>
    </row>
    <row r="62" spans="1:122" x14ac:dyDescent="0.25">
      <c r="A62" s="35">
        <v>278</v>
      </c>
      <c r="B62" s="36" t="s">
        <v>242</v>
      </c>
      <c r="C62" s="36" t="s">
        <v>28</v>
      </c>
      <c r="D62" s="36" t="s">
        <v>11</v>
      </c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>
        <v>3</v>
      </c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49"/>
      <c r="DJ62" s="49"/>
      <c r="DK62" s="49"/>
      <c r="DL62" s="49"/>
      <c r="DM62" s="49"/>
      <c r="DN62" s="49"/>
      <c r="DO62" s="49"/>
      <c r="DP62" s="55">
        <v>8</v>
      </c>
      <c r="DQ62" s="37">
        <v>1</v>
      </c>
      <c r="DR62" s="37">
        <f>PRODUCT(Таблица1[[#This Row],[Столбец4]:[РЕГ НТЛ]])</f>
        <v>8</v>
      </c>
    </row>
    <row r="63" spans="1:122" x14ac:dyDescent="0.25">
      <c r="A63" s="35">
        <v>280</v>
      </c>
      <c r="B63" s="36" t="s">
        <v>226</v>
      </c>
      <c r="C63" s="36" t="s">
        <v>92</v>
      </c>
      <c r="D63" s="36" t="s">
        <v>46</v>
      </c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>
        <v>4</v>
      </c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49"/>
      <c r="DJ63" s="49"/>
      <c r="DK63" s="49"/>
      <c r="DL63" s="49"/>
      <c r="DM63" s="49"/>
      <c r="DN63" s="49"/>
      <c r="DO63" s="49"/>
      <c r="DP63" s="55">
        <v>4</v>
      </c>
      <c r="DQ63" s="37">
        <v>0</v>
      </c>
      <c r="DR63" s="37">
        <f>PRODUCT(Таблица1[[#This Row],[Столбец4]:[РЕГ НТЛ]])</f>
        <v>0</v>
      </c>
    </row>
    <row r="64" spans="1:122" x14ac:dyDescent="0.25">
      <c r="A64" s="35">
        <v>83</v>
      </c>
      <c r="B64" s="36" t="s">
        <v>352</v>
      </c>
      <c r="C64" s="36" t="s">
        <v>28</v>
      </c>
      <c r="D64" s="36" t="s">
        <v>11</v>
      </c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>
        <v>1</v>
      </c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49"/>
      <c r="DJ64" s="49"/>
      <c r="DK64" s="49"/>
      <c r="DL64" s="49"/>
      <c r="DM64" s="49"/>
      <c r="DN64" s="49"/>
      <c r="DO64" s="49"/>
      <c r="DP64" s="55">
        <v>6</v>
      </c>
      <c r="DQ64" s="37">
        <v>1</v>
      </c>
      <c r="DR64" s="37">
        <f>PRODUCT(Таблица1[[#This Row],[Столбец4]:[РЕГ НТЛ]])</f>
        <v>6</v>
      </c>
    </row>
    <row r="65" spans="1:122" x14ac:dyDescent="0.25">
      <c r="A65" s="35">
        <v>55</v>
      </c>
      <c r="B65" s="36" t="s">
        <v>336</v>
      </c>
      <c r="C65" s="36" t="s">
        <v>23</v>
      </c>
      <c r="D65" s="36" t="s">
        <v>150</v>
      </c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>
        <v>2</v>
      </c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49"/>
      <c r="DJ65" s="49"/>
      <c r="DK65" s="49"/>
      <c r="DL65" s="49"/>
      <c r="DM65" s="49"/>
      <c r="DN65" s="49"/>
      <c r="DO65" s="49"/>
      <c r="DP65" s="55">
        <v>4</v>
      </c>
      <c r="DQ65" s="37">
        <v>1</v>
      </c>
      <c r="DR65" s="37">
        <f>PRODUCT(Таблица1[[#This Row],[Столбец4]:[РЕГ НТЛ]])</f>
        <v>4</v>
      </c>
    </row>
    <row r="66" spans="1:122" x14ac:dyDescent="0.25">
      <c r="A66" s="35">
        <v>86</v>
      </c>
      <c r="B66" s="36" t="s">
        <v>310</v>
      </c>
      <c r="C66" s="36" t="s">
        <v>28</v>
      </c>
      <c r="D66" s="36" t="s">
        <v>11</v>
      </c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>
        <v>3</v>
      </c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49"/>
      <c r="DJ66" s="49"/>
      <c r="DK66" s="49"/>
      <c r="DL66" s="49"/>
      <c r="DM66" s="49"/>
      <c r="DN66" s="49"/>
      <c r="DO66" s="49"/>
      <c r="DP66" s="55">
        <v>4</v>
      </c>
      <c r="DQ66" s="37">
        <v>1</v>
      </c>
      <c r="DR66" s="37">
        <f>PRODUCT(Таблица1[[#This Row],[Столбец4]:[РЕГ НТЛ]])</f>
        <v>4</v>
      </c>
    </row>
    <row r="67" spans="1:122" x14ac:dyDescent="0.25">
      <c r="A67" s="35">
        <v>83</v>
      </c>
      <c r="B67" s="36" t="s">
        <v>352</v>
      </c>
      <c r="C67" s="36" t="s">
        <v>28</v>
      </c>
      <c r="D67" s="36" t="s">
        <v>11</v>
      </c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>
        <v>1</v>
      </c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49"/>
      <c r="DJ67" s="49"/>
      <c r="DK67" s="49"/>
      <c r="DL67" s="49"/>
      <c r="DM67" s="49"/>
      <c r="DN67" s="49"/>
      <c r="DO67" s="49"/>
      <c r="DP67" s="55">
        <v>6</v>
      </c>
      <c r="DQ67" s="37">
        <v>1</v>
      </c>
      <c r="DR67" s="37">
        <f>PRODUCT(Таблица1[[#This Row],[Столбец4]:[РЕГ НТЛ]])</f>
        <v>6</v>
      </c>
    </row>
    <row r="68" spans="1:122" x14ac:dyDescent="0.25">
      <c r="A68" s="35">
        <v>73</v>
      </c>
      <c r="B68" s="36" t="s">
        <v>282</v>
      </c>
      <c r="C68" s="36" t="s">
        <v>28</v>
      </c>
      <c r="D68" s="36" t="s">
        <v>11</v>
      </c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>
        <v>2</v>
      </c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49"/>
      <c r="DJ68" s="49"/>
      <c r="DK68" s="49"/>
      <c r="DL68" s="49"/>
      <c r="DM68" s="49"/>
      <c r="DN68" s="49"/>
      <c r="DO68" s="49"/>
      <c r="DP68" s="55">
        <v>4</v>
      </c>
      <c r="DQ68" s="37">
        <v>1</v>
      </c>
      <c r="DR68" s="37">
        <f>PRODUCT(Таблица1[[#This Row],[Столбец4]:[РЕГ НТЛ]])</f>
        <v>4</v>
      </c>
    </row>
    <row r="69" spans="1:122" x14ac:dyDescent="0.25">
      <c r="A69" s="35">
        <v>55</v>
      </c>
      <c r="B69" s="36" t="s">
        <v>336</v>
      </c>
      <c r="C69" s="36" t="s">
        <v>23</v>
      </c>
      <c r="D69" s="36" t="s">
        <v>150</v>
      </c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>
        <v>3</v>
      </c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49"/>
      <c r="DJ69" s="49"/>
      <c r="DK69" s="49"/>
      <c r="DL69" s="49"/>
      <c r="DM69" s="49"/>
      <c r="DN69" s="49"/>
      <c r="DO69" s="49"/>
      <c r="DP69" s="55">
        <v>4</v>
      </c>
      <c r="DQ69" s="37">
        <v>1</v>
      </c>
      <c r="DR69" s="37">
        <f>PRODUCT(Таблица1[[#This Row],[Столбец4]:[РЕГ НТЛ]])</f>
        <v>4</v>
      </c>
    </row>
    <row r="70" spans="1:122" x14ac:dyDescent="0.25">
      <c r="A70" s="35">
        <v>58</v>
      </c>
      <c r="B70" s="36" t="s">
        <v>304</v>
      </c>
      <c r="C70" s="36" t="s">
        <v>28</v>
      </c>
      <c r="D70" s="36" t="s">
        <v>11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>
        <v>4</v>
      </c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49"/>
      <c r="DJ70" s="49"/>
      <c r="DK70" s="49"/>
      <c r="DL70" s="49"/>
      <c r="DM70" s="49"/>
      <c r="DN70" s="49"/>
      <c r="DO70" s="49"/>
      <c r="DP70" s="55">
        <v>2</v>
      </c>
      <c r="DQ70" s="37">
        <v>1</v>
      </c>
      <c r="DR70" s="37">
        <f>PRODUCT(Таблица1[[#This Row],[Столбец4]:[РЕГ НТЛ]])</f>
        <v>2</v>
      </c>
    </row>
    <row r="71" spans="1:122" x14ac:dyDescent="0.25">
      <c r="A71" s="35">
        <v>81</v>
      </c>
      <c r="B71" s="36" t="s">
        <v>345</v>
      </c>
      <c r="C71" s="36" t="s">
        <v>23</v>
      </c>
      <c r="D71" s="36" t="s">
        <v>175</v>
      </c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>
        <v>5</v>
      </c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49"/>
      <c r="DJ71" s="49"/>
      <c r="DK71" s="49"/>
      <c r="DL71" s="49"/>
      <c r="DM71" s="49"/>
      <c r="DN71" s="49"/>
      <c r="DO71" s="49"/>
      <c r="DP71" s="55">
        <v>2</v>
      </c>
      <c r="DQ71" s="37">
        <v>1</v>
      </c>
      <c r="DR71" s="37">
        <f>PRODUCT(Таблица1[[#This Row],[Столбец4]:[РЕГ НТЛ]])</f>
        <v>2</v>
      </c>
    </row>
    <row r="72" spans="1:122" x14ac:dyDescent="0.25">
      <c r="A72" s="35">
        <v>84</v>
      </c>
      <c r="B72" s="36" t="s">
        <v>271</v>
      </c>
      <c r="C72" s="36" t="s">
        <v>23</v>
      </c>
      <c r="D72" s="36" t="s">
        <v>53</v>
      </c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>
        <v>6</v>
      </c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49"/>
      <c r="DJ72" s="49"/>
      <c r="DK72" s="49"/>
      <c r="DL72" s="49"/>
      <c r="DM72" s="49"/>
      <c r="DN72" s="49"/>
      <c r="DO72" s="49"/>
      <c r="DP72" s="55">
        <v>2</v>
      </c>
      <c r="DQ72" s="37">
        <v>1</v>
      </c>
      <c r="DR72" s="37">
        <f>PRODUCT(Таблица1[[#This Row],[Столбец4]:[РЕГ НТЛ]])</f>
        <v>2</v>
      </c>
    </row>
    <row r="73" spans="1:122" x14ac:dyDescent="0.25">
      <c r="A73" s="35">
        <v>80</v>
      </c>
      <c r="B73" s="36" t="s">
        <v>315</v>
      </c>
      <c r="C73" s="2" t="s">
        <v>30</v>
      </c>
      <c r="D73" s="36" t="s">
        <v>12</v>
      </c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>
        <v>1</v>
      </c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49"/>
      <c r="DJ73" s="49"/>
      <c r="DK73" s="49"/>
      <c r="DL73" s="49"/>
      <c r="DM73" s="49"/>
      <c r="DN73" s="49"/>
      <c r="DO73" s="49"/>
      <c r="DP73" s="55">
        <v>6</v>
      </c>
      <c r="DQ73" s="37">
        <v>1</v>
      </c>
      <c r="DR73" s="37">
        <f>PRODUCT(Таблица1[[#This Row],[Столбец4]:[РЕГ НТЛ]])</f>
        <v>6</v>
      </c>
    </row>
    <row r="74" spans="1:122" x14ac:dyDescent="0.25">
      <c r="A74" s="35">
        <v>81</v>
      </c>
      <c r="B74" s="36" t="s">
        <v>345</v>
      </c>
      <c r="C74" s="36" t="s">
        <v>23</v>
      </c>
      <c r="D74" s="36" t="s">
        <v>175</v>
      </c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>
        <v>2</v>
      </c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49"/>
      <c r="DJ74" s="49"/>
      <c r="DK74" s="49"/>
      <c r="DL74" s="49"/>
      <c r="DM74" s="49"/>
      <c r="DN74" s="49"/>
      <c r="DO74" s="49"/>
      <c r="DP74" s="55">
        <v>4</v>
      </c>
      <c r="DQ74" s="37">
        <v>1</v>
      </c>
      <c r="DR74" s="37">
        <f>PRODUCT(Таблица1[[#This Row],[Столбец4]:[РЕГ НТЛ]])</f>
        <v>4</v>
      </c>
    </row>
    <row r="75" spans="1:122" x14ac:dyDescent="0.25">
      <c r="A75" s="35">
        <v>86</v>
      </c>
      <c r="B75" s="36" t="s">
        <v>310</v>
      </c>
      <c r="C75" s="36" t="s">
        <v>28</v>
      </c>
      <c r="D75" s="36" t="s">
        <v>11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>
        <v>3</v>
      </c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49"/>
      <c r="DJ75" s="49"/>
      <c r="DK75" s="49"/>
      <c r="DL75" s="49"/>
      <c r="DM75" s="49"/>
      <c r="DN75" s="49"/>
      <c r="DO75" s="49"/>
      <c r="DP75" s="55">
        <v>4</v>
      </c>
      <c r="DQ75" s="37">
        <v>1</v>
      </c>
      <c r="DR75" s="37">
        <f>PRODUCT(Таблица1[[#This Row],[Столбец4]:[РЕГ НТЛ]])</f>
        <v>4</v>
      </c>
    </row>
    <row r="76" spans="1:122" x14ac:dyDescent="0.25">
      <c r="A76" s="35">
        <v>279</v>
      </c>
      <c r="B76" s="36" t="s">
        <v>251</v>
      </c>
      <c r="C76" s="36" t="s">
        <v>35</v>
      </c>
      <c r="D76" s="36" t="s">
        <v>20</v>
      </c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>
        <v>4</v>
      </c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49"/>
      <c r="DJ76" s="49"/>
      <c r="DK76" s="49"/>
      <c r="DL76" s="49"/>
      <c r="DM76" s="49"/>
      <c r="DN76" s="49"/>
      <c r="DO76" s="49"/>
      <c r="DP76" s="55">
        <v>2</v>
      </c>
      <c r="DQ76" s="37">
        <v>1</v>
      </c>
      <c r="DR76" s="37">
        <f>PRODUCT(Таблица1[[#This Row],[Столбец4]:[РЕГ НТЛ]])</f>
        <v>2</v>
      </c>
    </row>
    <row r="77" spans="1:122" x14ac:dyDescent="0.25">
      <c r="A77" s="35">
        <v>73</v>
      </c>
      <c r="B77" s="36" t="s">
        <v>282</v>
      </c>
      <c r="C77" s="36" t="s">
        <v>28</v>
      </c>
      <c r="D77" s="36" t="s">
        <v>11</v>
      </c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>
        <v>5</v>
      </c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49"/>
      <c r="DJ77" s="49"/>
      <c r="DK77" s="49"/>
      <c r="DL77" s="49"/>
      <c r="DM77" s="49"/>
      <c r="DN77" s="49"/>
      <c r="DO77" s="49"/>
      <c r="DP77" s="55">
        <v>2</v>
      </c>
      <c r="DQ77" s="37">
        <v>1</v>
      </c>
      <c r="DR77" s="37">
        <f>PRODUCT(Таблица1[[#This Row],[Столбец4]:[РЕГ НТЛ]])</f>
        <v>2</v>
      </c>
    </row>
    <row r="78" spans="1:122" x14ac:dyDescent="0.25">
      <c r="A78" s="35">
        <v>58</v>
      </c>
      <c r="B78" s="36" t="s">
        <v>304</v>
      </c>
      <c r="C78" s="36" t="s">
        <v>28</v>
      </c>
      <c r="D78" s="36" t="s">
        <v>11</v>
      </c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>
        <v>6</v>
      </c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49"/>
      <c r="DJ78" s="49"/>
      <c r="DK78" s="49"/>
      <c r="DL78" s="49"/>
      <c r="DM78" s="49"/>
      <c r="DN78" s="49"/>
      <c r="DO78" s="49"/>
      <c r="DP78" s="55">
        <v>2</v>
      </c>
      <c r="DQ78" s="37">
        <v>1</v>
      </c>
      <c r="DR78" s="37">
        <f>PRODUCT(Таблица1[[#This Row],[Столбец4]:[РЕГ НТЛ]])</f>
        <v>2</v>
      </c>
    </row>
    <row r="79" spans="1:122" x14ac:dyDescent="0.25">
      <c r="A79" s="35">
        <v>84</v>
      </c>
      <c r="B79" s="36" t="s">
        <v>271</v>
      </c>
      <c r="C79" s="36" t="s">
        <v>23</v>
      </c>
      <c r="D79" s="36" t="s">
        <v>53</v>
      </c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>
        <v>7</v>
      </c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49"/>
      <c r="DJ79" s="49"/>
      <c r="DK79" s="49"/>
      <c r="DL79" s="49"/>
      <c r="DM79" s="49"/>
      <c r="DN79" s="49"/>
      <c r="DO79" s="49"/>
      <c r="DP79" s="55">
        <v>0</v>
      </c>
      <c r="DQ79" s="37">
        <v>1</v>
      </c>
      <c r="DR79" s="37">
        <f>PRODUCT(Таблица1[[#This Row],[Столбец4]:[РЕГ НТЛ]])</f>
        <v>0</v>
      </c>
    </row>
    <row r="80" spans="1:122" x14ac:dyDescent="0.25">
      <c r="A80" s="35">
        <v>81</v>
      </c>
      <c r="B80" s="36" t="s">
        <v>345</v>
      </c>
      <c r="C80" s="36" t="s">
        <v>23</v>
      </c>
      <c r="D80" s="36" t="s">
        <v>175</v>
      </c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>
        <v>1</v>
      </c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49"/>
      <c r="DJ80" s="49"/>
      <c r="DK80" s="49"/>
      <c r="DL80" s="49"/>
      <c r="DM80" s="49"/>
      <c r="DN80" s="49"/>
      <c r="DO80" s="49"/>
      <c r="DP80" s="55">
        <v>6</v>
      </c>
      <c r="DQ80" s="37">
        <v>1</v>
      </c>
      <c r="DR80" s="37">
        <f>PRODUCT(Таблица1[[#This Row],[Столбец4]:[РЕГ НТЛ]])</f>
        <v>6</v>
      </c>
    </row>
    <row r="81" spans="1:122" x14ac:dyDescent="0.25">
      <c r="A81" s="35">
        <v>83</v>
      </c>
      <c r="B81" s="36" t="s">
        <v>352</v>
      </c>
      <c r="C81" s="36" t="s">
        <v>28</v>
      </c>
      <c r="D81" s="36" t="s">
        <v>11</v>
      </c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>
        <v>2</v>
      </c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49"/>
      <c r="DJ81" s="49"/>
      <c r="DK81" s="49"/>
      <c r="DL81" s="49"/>
      <c r="DM81" s="49"/>
      <c r="DN81" s="49"/>
      <c r="DO81" s="49"/>
      <c r="DP81" s="55">
        <v>4</v>
      </c>
      <c r="DQ81" s="37">
        <v>1</v>
      </c>
      <c r="DR81" s="37">
        <f>PRODUCT(Таблица1[[#This Row],[Столбец4]:[РЕГ НТЛ]])</f>
        <v>4</v>
      </c>
    </row>
    <row r="82" spans="1:122" x14ac:dyDescent="0.25">
      <c r="A82" s="35">
        <v>279</v>
      </c>
      <c r="B82" s="36" t="s">
        <v>251</v>
      </c>
      <c r="C82" s="36" t="s">
        <v>35</v>
      </c>
      <c r="D82" s="36" t="s">
        <v>20</v>
      </c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>
        <v>3</v>
      </c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49"/>
      <c r="DJ82" s="49"/>
      <c r="DK82" s="49"/>
      <c r="DL82" s="49"/>
      <c r="DM82" s="49"/>
      <c r="DN82" s="49"/>
      <c r="DO82" s="49"/>
      <c r="DP82" s="55">
        <v>4</v>
      </c>
      <c r="DQ82" s="37">
        <v>1</v>
      </c>
      <c r="DR82" s="37">
        <f>PRODUCT(Таблица1[[#This Row],[Столбец4]:[РЕГ НТЛ]])</f>
        <v>4</v>
      </c>
    </row>
    <row r="83" spans="1:122" x14ac:dyDescent="0.25">
      <c r="A83" s="35">
        <v>66</v>
      </c>
      <c r="B83" s="36" t="s">
        <v>298</v>
      </c>
      <c r="C83" s="36" t="s">
        <v>28</v>
      </c>
      <c r="D83" s="36" t="s">
        <v>11</v>
      </c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>
        <v>4</v>
      </c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49"/>
      <c r="DJ83" s="49"/>
      <c r="DK83" s="49"/>
      <c r="DL83" s="49"/>
      <c r="DM83" s="49"/>
      <c r="DN83" s="49"/>
      <c r="DO83" s="49"/>
      <c r="DP83" s="55">
        <v>2</v>
      </c>
      <c r="DQ83" s="37">
        <v>1</v>
      </c>
      <c r="DR83" s="37">
        <f>PRODUCT(Таблица1[[#This Row],[Столбец4]:[РЕГ НТЛ]])</f>
        <v>2</v>
      </c>
    </row>
    <row r="84" spans="1:122" x14ac:dyDescent="0.25">
      <c r="A84" s="35">
        <v>73</v>
      </c>
      <c r="B84" s="36" t="s">
        <v>282</v>
      </c>
      <c r="C84" s="36" t="s">
        <v>28</v>
      </c>
      <c r="D84" s="36" t="s">
        <v>11</v>
      </c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>
        <v>5</v>
      </c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49"/>
      <c r="DJ84" s="49"/>
      <c r="DK84" s="49"/>
      <c r="DL84" s="49"/>
      <c r="DM84" s="49"/>
      <c r="DN84" s="49"/>
      <c r="DO84" s="49"/>
      <c r="DP84" s="55">
        <v>2</v>
      </c>
      <c r="DQ84" s="37">
        <v>1</v>
      </c>
      <c r="DR84" s="37">
        <f>PRODUCT(Таблица1[[#This Row],[Столбец4]:[РЕГ НТЛ]])</f>
        <v>2</v>
      </c>
    </row>
    <row r="85" spans="1:122" x14ac:dyDescent="0.25">
      <c r="A85" s="35">
        <v>58</v>
      </c>
      <c r="B85" s="36" t="s">
        <v>304</v>
      </c>
      <c r="C85" s="36" t="s">
        <v>28</v>
      </c>
      <c r="D85" s="36" t="s">
        <v>11</v>
      </c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>
        <v>6</v>
      </c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49"/>
      <c r="DJ85" s="49"/>
      <c r="DK85" s="49"/>
      <c r="DL85" s="49"/>
      <c r="DM85" s="49"/>
      <c r="DN85" s="49"/>
      <c r="DO85" s="49"/>
      <c r="DP85" s="55">
        <v>2</v>
      </c>
      <c r="DQ85" s="37">
        <v>1</v>
      </c>
      <c r="DR85" s="37">
        <f>PRODUCT(Таблица1[[#This Row],[Столбец4]:[РЕГ НТЛ]])</f>
        <v>2</v>
      </c>
    </row>
    <row r="86" spans="1:122" x14ac:dyDescent="0.25">
      <c r="A86" s="35">
        <v>59</v>
      </c>
      <c r="B86" s="36" t="s">
        <v>309</v>
      </c>
      <c r="C86" s="36" t="s">
        <v>28</v>
      </c>
      <c r="D86" s="36" t="s">
        <v>11</v>
      </c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>
        <v>7</v>
      </c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49"/>
      <c r="DJ86" s="49"/>
      <c r="DK86" s="49"/>
      <c r="DL86" s="49"/>
      <c r="DM86" s="49"/>
      <c r="DN86" s="49"/>
      <c r="DO86" s="49"/>
      <c r="DP86" s="55">
        <v>0</v>
      </c>
      <c r="DQ86" s="37">
        <v>1</v>
      </c>
      <c r="DR86" s="37">
        <f>PRODUCT(Таблица1[[#This Row],[Столбец4]:[РЕГ НТЛ]])</f>
        <v>0</v>
      </c>
    </row>
    <row r="87" spans="1:122" x14ac:dyDescent="0.25">
      <c r="A87" s="35">
        <v>84</v>
      </c>
      <c r="B87" s="36" t="s">
        <v>271</v>
      </c>
      <c r="C87" s="36" t="s">
        <v>23</v>
      </c>
      <c r="D87" s="36" t="s">
        <v>53</v>
      </c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>
        <v>8</v>
      </c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49"/>
      <c r="DJ87" s="49"/>
      <c r="DK87" s="49"/>
      <c r="DL87" s="49"/>
      <c r="DM87" s="49"/>
      <c r="DN87" s="49"/>
      <c r="DO87" s="49"/>
      <c r="DP87" s="55">
        <v>0</v>
      </c>
      <c r="DQ87" s="37">
        <v>1</v>
      </c>
      <c r="DR87" s="37">
        <f>PRODUCT(Таблица1[[#This Row],[Столбец4]:[РЕГ НТЛ]])</f>
        <v>0</v>
      </c>
    </row>
    <row r="88" spans="1:122" x14ac:dyDescent="0.25">
      <c r="A88" s="35">
        <v>50</v>
      </c>
      <c r="B88" s="36" t="s">
        <v>292</v>
      </c>
      <c r="C88" s="36" t="s">
        <v>28</v>
      </c>
      <c r="D88" s="36" t="s">
        <v>11</v>
      </c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>
        <v>1</v>
      </c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49"/>
      <c r="DJ88" s="49"/>
      <c r="DK88" s="49"/>
      <c r="DL88" s="49"/>
      <c r="DM88" s="49"/>
      <c r="DN88" s="49"/>
      <c r="DO88" s="49"/>
      <c r="DP88" s="55">
        <v>6</v>
      </c>
      <c r="DQ88" s="37">
        <v>1</v>
      </c>
      <c r="DR88" s="37">
        <f>PRODUCT(Таблица1[[#This Row],[Столбец4]:[РЕГ НТЛ]])</f>
        <v>6</v>
      </c>
    </row>
    <row r="89" spans="1:122" x14ac:dyDescent="0.25">
      <c r="A89" s="35">
        <v>70</v>
      </c>
      <c r="B89" s="36" t="s">
        <v>347</v>
      </c>
      <c r="C89" s="36" t="s">
        <v>28</v>
      </c>
      <c r="D89" s="36" t="s">
        <v>11</v>
      </c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>
        <v>2</v>
      </c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49"/>
      <c r="DJ89" s="49"/>
      <c r="DK89" s="49"/>
      <c r="DL89" s="49"/>
      <c r="DM89" s="49"/>
      <c r="DN89" s="49"/>
      <c r="DO89" s="49"/>
      <c r="DP89" s="55">
        <v>4</v>
      </c>
      <c r="DQ89" s="37">
        <v>1</v>
      </c>
      <c r="DR89" s="37">
        <f>PRODUCT(Таблица1[[#This Row],[Столбец4]:[РЕГ НТЛ]])</f>
        <v>4</v>
      </c>
    </row>
    <row r="90" spans="1:122" x14ac:dyDescent="0.25">
      <c r="A90" s="35">
        <v>76</v>
      </c>
      <c r="B90" s="36" t="s">
        <v>313</v>
      </c>
      <c r="C90" s="36" t="s">
        <v>28</v>
      </c>
      <c r="D90" s="36" t="s">
        <v>11</v>
      </c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>
        <v>3</v>
      </c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49"/>
      <c r="DJ90" s="49"/>
      <c r="DK90" s="49"/>
      <c r="DL90" s="49"/>
      <c r="DM90" s="49"/>
      <c r="DN90" s="49"/>
      <c r="DO90" s="49"/>
      <c r="DP90" s="55">
        <v>4</v>
      </c>
      <c r="DQ90" s="37">
        <v>1</v>
      </c>
      <c r="DR90" s="37">
        <f>PRODUCT(Таблица1[[#This Row],[Столбец4]:[РЕГ НТЛ]])</f>
        <v>4</v>
      </c>
    </row>
    <row r="91" spans="1:122" x14ac:dyDescent="0.25">
      <c r="A91" s="35">
        <v>50</v>
      </c>
      <c r="B91" s="36" t="s">
        <v>292</v>
      </c>
      <c r="C91" s="36" t="s">
        <v>28</v>
      </c>
      <c r="D91" s="36" t="s">
        <v>11</v>
      </c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>
        <v>1</v>
      </c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49"/>
      <c r="DJ91" s="49"/>
      <c r="DK91" s="49"/>
      <c r="DL91" s="49"/>
      <c r="DM91" s="49"/>
      <c r="DN91" s="49"/>
      <c r="DO91" s="49"/>
      <c r="DP91" s="55">
        <v>6</v>
      </c>
      <c r="DQ91" s="37">
        <v>1</v>
      </c>
      <c r="DR91" s="37">
        <f>PRODUCT(Таблица1[[#This Row],[Столбец4]:[РЕГ НТЛ]])</f>
        <v>6</v>
      </c>
    </row>
    <row r="92" spans="1:122" x14ac:dyDescent="0.25">
      <c r="A92" s="35">
        <v>76</v>
      </c>
      <c r="B92" s="36" t="s">
        <v>313</v>
      </c>
      <c r="C92" s="36" t="s">
        <v>28</v>
      </c>
      <c r="D92" s="36" t="s">
        <v>11</v>
      </c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>
        <v>2</v>
      </c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49"/>
      <c r="DJ92" s="49"/>
      <c r="DK92" s="49"/>
      <c r="DL92" s="49"/>
      <c r="DM92" s="49"/>
      <c r="DN92" s="49"/>
      <c r="DO92" s="49"/>
      <c r="DP92" s="55">
        <v>4</v>
      </c>
      <c r="DQ92" s="37">
        <v>1</v>
      </c>
      <c r="DR92" s="37">
        <f>PRODUCT(Таблица1[[#This Row],[Столбец4]:[РЕГ НТЛ]])</f>
        <v>4</v>
      </c>
    </row>
    <row r="93" spans="1:122" x14ac:dyDescent="0.25">
      <c r="A93" s="35">
        <v>60</v>
      </c>
      <c r="B93" s="36" t="s">
        <v>340</v>
      </c>
      <c r="C93" s="36" t="s">
        <v>28</v>
      </c>
      <c r="D93" s="36" t="s">
        <v>11</v>
      </c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>
        <v>3</v>
      </c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6"/>
      <c r="DE93" s="36"/>
      <c r="DF93" s="36"/>
      <c r="DG93" s="36"/>
      <c r="DH93" s="36"/>
      <c r="DI93" s="49"/>
      <c r="DJ93" s="49"/>
      <c r="DK93" s="49"/>
      <c r="DL93" s="49"/>
      <c r="DM93" s="49"/>
      <c r="DN93" s="49"/>
      <c r="DO93" s="49"/>
      <c r="DP93" s="55">
        <v>4</v>
      </c>
      <c r="DQ93" s="37">
        <v>1</v>
      </c>
      <c r="DR93" s="37">
        <f>PRODUCT(Таблица1[[#This Row],[Столбец4]:[РЕГ НТЛ]])</f>
        <v>4</v>
      </c>
    </row>
    <row r="94" spans="1:122" x14ac:dyDescent="0.25">
      <c r="A94" s="35">
        <v>71</v>
      </c>
      <c r="B94" s="36" t="s">
        <v>293</v>
      </c>
      <c r="C94" s="36" t="s">
        <v>28</v>
      </c>
      <c r="D94" s="36" t="s">
        <v>11</v>
      </c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>
        <v>4</v>
      </c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6"/>
      <c r="DE94" s="36"/>
      <c r="DF94" s="36"/>
      <c r="DG94" s="36"/>
      <c r="DH94" s="36"/>
      <c r="DI94" s="49"/>
      <c r="DJ94" s="49"/>
      <c r="DK94" s="49"/>
      <c r="DL94" s="49"/>
      <c r="DM94" s="49"/>
      <c r="DN94" s="49"/>
      <c r="DO94" s="49"/>
      <c r="DP94" s="55">
        <v>2</v>
      </c>
      <c r="DQ94" s="37">
        <v>1</v>
      </c>
      <c r="DR94" s="37">
        <f>PRODUCT(Таблица1[[#This Row],[Столбец4]:[РЕГ НТЛ]])</f>
        <v>2</v>
      </c>
    </row>
    <row r="95" spans="1:122" x14ac:dyDescent="0.25">
      <c r="A95" s="35">
        <v>65</v>
      </c>
      <c r="B95" s="36" t="s">
        <v>264</v>
      </c>
      <c r="C95" s="36" t="s">
        <v>32</v>
      </c>
      <c r="D95" s="36" t="s">
        <v>146</v>
      </c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>
        <v>5</v>
      </c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49"/>
      <c r="DJ95" s="49"/>
      <c r="DK95" s="49"/>
      <c r="DL95" s="49"/>
      <c r="DM95" s="49"/>
      <c r="DN95" s="49"/>
      <c r="DO95" s="49"/>
      <c r="DP95" s="55">
        <v>2</v>
      </c>
      <c r="DQ95" s="37">
        <v>0</v>
      </c>
      <c r="DR95" s="37">
        <f>PRODUCT(Таблица1[[#This Row],[Столбец4]:[РЕГ НТЛ]])</f>
        <v>0</v>
      </c>
    </row>
    <row r="96" spans="1:122" x14ac:dyDescent="0.25">
      <c r="A96" s="35">
        <v>79</v>
      </c>
      <c r="B96" s="36" t="s">
        <v>287</v>
      </c>
      <c r="C96" s="36" t="s">
        <v>28</v>
      </c>
      <c r="D96" s="36" t="s">
        <v>176</v>
      </c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>
        <v>6</v>
      </c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6"/>
      <c r="DE96" s="36"/>
      <c r="DF96" s="36"/>
      <c r="DG96" s="36"/>
      <c r="DH96" s="36"/>
      <c r="DI96" s="49"/>
      <c r="DJ96" s="49"/>
      <c r="DK96" s="49"/>
      <c r="DL96" s="49"/>
      <c r="DM96" s="49"/>
      <c r="DN96" s="49"/>
      <c r="DO96" s="49"/>
      <c r="DP96" s="55">
        <v>2</v>
      </c>
      <c r="DQ96" s="37">
        <v>1</v>
      </c>
      <c r="DR96" s="37">
        <f>PRODUCT(Таблица1[[#This Row],[Столбец4]:[РЕГ НТЛ]])</f>
        <v>2</v>
      </c>
    </row>
    <row r="97" spans="1:122" x14ac:dyDescent="0.25">
      <c r="A97" s="35">
        <v>68</v>
      </c>
      <c r="B97" s="36" t="s">
        <v>325</v>
      </c>
      <c r="C97" s="36" t="s">
        <v>28</v>
      </c>
      <c r="D97" s="36" t="s">
        <v>11</v>
      </c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>
        <v>7</v>
      </c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6"/>
      <c r="DE97" s="36"/>
      <c r="DF97" s="36"/>
      <c r="DG97" s="36"/>
      <c r="DH97" s="36"/>
      <c r="DI97" s="49"/>
      <c r="DJ97" s="49"/>
      <c r="DK97" s="49"/>
      <c r="DL97" s="49"/>
      <c r="DM97" s="49"/>
      <c r="DN97" s="49"/>
      <c r="DO97" s="49"/>
      <c r="DP97" s="55">
        <v>0</v>
      </c>
      <c r="DQ97" s="37">
        <v>1</v>
      </c>
      <c r="DR97" s="37">
        <f>PRODUCT(Таблица1[[#This Row],[Столбец4]:[РЕГ НТЛ]])</f>
        <v>0</v>
      </c>
    </row>
    <row r="98" spans="1:122" x14ac:dyDescent="0.25">
      <c r="A98" s="35">
        <v>61</v>
      </c>
      <c r="B98" s="36" t="s">
        <v>223</v>
      </c>
      <c r="C98" s="36" t="s">
        <v>28</v>
      </c>
      <c r="D98" s="36" t="s">
        <v>11</v>
      </c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>
        <v>1</v>
      </c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36"/>
      <c r="DG98" s="36"/>
      <c r="DH98" s="36"/>
      <c r="DI98" s="49"/>
      <c r="DJ98" s="49"/>
      <c r="DK98" s="49"/>
      <c r="DL98" s="49"/>
      <c r="DM98" s="49"/>
      <c r="DN98" s="49"/>
      <c r="DO98" s="49"/>
      <c r="DP98" s="55">
        <v>12</v>
      </c>
      <c r="DQ98" s="37">
        <v>1</v>
      </c>
      <c r="DR98" s="37">
        <f>PRODUCT(Таблица1[[#This Row],[Столбец4]:[РЕГ НТЛ]])</f>
        <v>12</v>
      </c>
    </row>
    <row r="99" spans="1:122" x14ac:dyDescent="0.25">
      <c r="A99" s="35">
        <v>74</v>
      </c>
      <c r="B99" s="36" t="s">
        <v>240</v>
      </c>
      <c r="C99" s="36" t="s">
        <v>28</v>
      </c>
      <c r="D99" s="36" t="s">
        <v>11</v>
      </c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>
        <v>2</v>
      </c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  <c r="CV99" s="36"/>
      <c r="CW99" s="36"/>
      <c r="CX99" s="36"/>
      <c r="CY99" s="36"/>
      <c r="CZ99" s="36"/>
      <c r="DA99" s="36"/>
      <c r="DB99" s="36"/>
      <c r="DC99" s="36"/>
      <c r="DD99" s="36"/>
      <c r="DE99" s="36"/>
      <c r="DF99" s="36"/>
      <c r="DG99" s="36"/>
      <c r="DH99" s="36"/>
      <c r="DI99" s="49"/>
      <c r="DJ99" s="49"/>
      <c r="DK99" s="49"/>
      <c r="DL99" s="49"/>
      <c r="DM99" s="49"/>
      <c r="DN99" s="49"/>
      <c r="DO99" s="49"/>
      <c r="DP99" s="55">
        <v>8</v>
      </c>
      <c r="DQ99" s="37">
        <v>1</v>
      </c>
      <c r="DR99" s="37">
        <f>PRODUCT(Таблица1[[#This Row],[Столбец4]:[РЕГ НТЛ]])</f>
        <v>8</v>
      </c>
    </row>
    <row r="100" spans="1:122" x14ac:dyDescent="0.25">
      <c r="A100" s="35">
        <v>67</v>
      </c>
      <c r="B100" s="36" t="s">
        <v>224</v>
      </c>
      <c r="C100" s="36" t="s">
        <v>28</v>
      </c>
      <c r="D100" s="36" t="s">
        <v>11</v>
      </c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>
        <v>3</v>
      </c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36"/>
      <c r="DG100" s="36"/>
      <c r="DH100" s="36"/>
      <c r="DI100" s="49"/>
      <c r="DJ100" s="49"/>
      <c r="DK100" s="49"/>
      <c r="DL100" s="49"/>
      <c r="DM100" s="49"/>
      <c r="DN100" s="49"/>
      <c r="DO100" s="49"/>
      <c r="DP100" s="55">
        <v>8</v>
      </c>
      <c r="DQ100" s="37">
        <v>1</v>
      </c>
      <c r="DR100" s="37">
        <f>PRODUCT(Таблица1[[#This Row],[Столбец4]:[РЕГ НТЛ]])</f>
        <v>8</v>
      </c>
    </row>
    <row r="101" spans="1:122" x14ac:dyDescent="0.25">
      <c r="A101" s="35">
        <v>85</v>
      </c>
      <c r="B101" s="36" t="s">
        <v>225</v>
      </c>
      <c r="C101" s="36" t="s">
        <v>28</v>
      </c>
      <c r="D101" s="36" t="s">
        <v>11</v>
      </c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>
        <v>4</v>
      </c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6"/>
      <c r="CW101" s="36"/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49"/>
      <c r="DJ101" s="49"/>
      <c r="DK101" s="49"/>
      <c r="DL101" s="49"/>
      <c r="DM101" s="49"/>
      <c r="DN101" s="49"/>
      <c r="DO101" s="49"/>
      <c r="DP101" s="55">
        <v>4</v>
      </c>
      <c r="DQ101" s="37">
        <v>1</v>
      </c>
      <c r="DR101" s="37">
        <f>PRODUCT(Таблица1[[#This Row],[Столбец4]:[РЕГ НТЛ]])</f>
        <v>4</v>
      </c>
    </row>
    <row r="102" spans="1:122" x14ac:dyDescent="0.25">
      <c r="A102" s="35">
        <v>280</v>
      </c>
      <c r="B102" s="36" t="s">
        <v>226</v>
      </c>
      <c r="C102" s="36" t="s">
        <v>92</v>
      </c>
      <c r="D102" s="36" t="s">
        <v>46</v>
      </c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>
        <v>5</v>
      </c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  <c r="DD102" s="36"/>
      <c r="DE102" s="36"/>
      <c r="DF102" s="36"/>
      <c r="DG102" s="36"/>
      <c r="DH102" s="36"/>
      <c r="DI102" s="49"/>
      <c r="DJ102" s="49"/>
      <c r="DK102" s="49"/>
      <c r="DL102" s="49"/>
      <c r="DM102" s="49"/>
      <c r="DN102" s="49"/>
      <c r="DO102" s="49"/>
      <c r="DP102" s="55">
        <v>4</v>
      </c>
      <c r="DQ102" s="37">
        <v>0</v>
      </c>
      <c r="DR102" s="37">
        <f>PRODUCT(Таблица1[[#This Row],[Столбец4]:[РЕГ НТЛ]])</f>
        <v>0</v>
      </c>
    </row>
    <row r="103" spans="1:122" x14ac:dyDescent="0.25">
      <c r="A103" s="35">
        <v>50</v>
      </c>
      <c r="B103" s="36" t="s">
        <v>292</v>
      </c>
      <c r="C103" s="36" t="s">
        <v>28</v>
      </c>
      <c r="D103" s="36" t="s">
        <v>11</v>
      </c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>
        <v>1</v>
      </c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  <c r="DD103" s="36"/>
      <c r="DE103" s="36"/>
      <c r="DF103" s="36"/>
      <c r="DG103" s="36"/>
      <c r="DH103" s="36"/>
      <c r="DI103" s="49"/>
      <c r="DJ103" s="49"/>
      <c r="DK103" s="49"/>
      <c r="DL103" s="49"/>
      <c r="DM103" s="49"/>
      <c r="DN103" s="49"/>
      <c r="DO103" s="49"/>
      <c r="DP103" s="55">
        <v>6</v>
      </c>
      <c r="DQ103" s="37">
        <v>1</v>
      </c>
      <c r="DR103" s="37">
        <f>PRODUCT(Таблица1[[#This Row],[Столбец4]:[РЕГ НТЛ]])</f>
        <v>6</v>
      </c>
    </row>
    <row r="104" spans="1:122" x14ac:dyDescent="0.25">
      <c r="A104" s="35">
        <v>70</v>
      </c>
      <c r="B104" s="36" t="s">
        <v>347</v>
      </c>
      <c r="C104" s="36" t="s">
        <v>28</v>
      </c>
      <c r="D104" s="36" t="s">
        <v>11</v>
      </c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>
        <v>2</v>
      </c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36"/>
      <c r="DF104" s="36"/>
      <c r="DG104" s="36"/>
      <c r="DH104" s="36"/>
      <c r="DI104" s="49"/>
      <c r="DJ104" s="49"/>
      <c r="DK104" s="49"/>
      <c r="DL104" s="49"/>
      <c r="DM104" s="49"/>
      <c r="DN104" s="49"/>
      <c r="DO104" s="49"/>
      <c r="DP104" s="55">
        <v>4</v>
      </c>
      <c r="DQ104" s="37">
        <v>1</v>
      </c>
      <c r="DR104" s="37">
        <f>PRODUCT(Таблица1[[#This Row],[Столбец4]:[РЕГ НТЛ]])</f>
        <v>4</v>
      </c>
    </row>
    <row r="105" spans="1:122" x14ac:dyDescent="0.25">
      <c r="A105" s="35">
        <v>76</v>
      </c>
      <c r="B105" s="36" t="s">
        <v>313</v>
      </c>
      <c r="C105" s="36" t="s">
        <v>28</v>
      </c>
      <c r="D105" s="36" t="s">
        <v>11</v>
      </c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>
        <v>3</v>
      </c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36"/>
      <c r="DF105" s="36"/>
      <c r="DG105" s="36"/>
      <c r="DH105" s="36"/>
      <c r="DI105" s="49"/>
      <c r="DJ105" s="49"/>
      <c r="DK105" s="49"/>
      <c r="DL105" s="49"/>
      <c r="DM105" s="49"/>
      <c r="DN105" s="49"/>
      <c r="DO105" s="49"/>
      <c r="DP105" s="55">
        <v>4</v>
      </c>
      <c r="DQ105" s="37">
        <v>1</v>
      </c>
      <c r="DR105" s="37">
        <f>PRODUCT(Таблица1[[#This Row],[Столбец4]:[РЕГ НТЛ]])</f>
        <v>4</v>
      </c>
    </row>
    <row r="106" spans="1:122" x14ac:dyDescent="0.25">
      <c r="A106" s="35">
        <v>82</v>
      </c>
      <c r="B106" s="36" t="s">
        <v>308</v>
      </c>
      <c r="C106" s="36" t="s">
        <v>23</v>
      </c>
      <c r="D106" s="36" t="s">
        <v>53</v>
      </c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>
        <v>4</v>
      </c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/>
      <c r="CY106" s="36"/>
      <c r="CZ106" s="36"/>
      <c r="DA106" s="36"/>
      <c r="DB106" s="36"/>
      <c r="DC106" s="36"/>
      <c r="DD106" s="36"/>
      <c r="DE106" s="36"/>
      <c r="DF106" s="36"/>
      <c r="DG106" s="36"/>
      <c r="DH106" s="36"/>
      <c r="DI106" s="49"/>
      <c r="DJ106" s="49"/>
      <c r="DK106" s="49"/>
      <c r="DL106" s="49"/>
      <c r="DM106" s="49"/>
      <c r="DN106" s="49"/>
      <c r="DO106" s="49"/>
      <c r="DP106" s="55">
        <v>2</v>
      </c>
      <c r="DQ106" s="37">
        <v>1</v>
      </c>
      <c r="DR106" s="37">
        <f>PRODUCT(Таблица1[[#This Row],[Столбец4]:[РЕГ НТЛ]])</f>
        <v>2</v>
      </c>
    </row>
    <row r="107" spans="1:122" x14ac:dyDescent="0.25">
      <c r="A107" s="35">
        <v>63</v>
      </c>
      <c r="B107" s="36" t="s">
        <v>252</v>
      </c>
      <c r="C107" s="36" t="s">
        <v>23</v>
      </c>
      <c r="D107" s="36" t="s">
        <v>134</v>
      </c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>
        <v>5</v>
      </c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49"/>
      <c r="DJ107" s="49"/>
      <c r="DK107" s="49"/>
      <c r="DL107" s="49"/>
      <c r="DM107" s="49"/>
      <c r="DN107" s="49"/>
      <c r="DO107" s="49"/>
      <c r="DP107" s="55">
        <v>2</v>
      </c>
      <c r="DQ107" s="37">
        <v>1</v>
      </c>
      <c r="DR107" s="37">
        <f>PRODUCT(Таблица1[[#This Row],[Столбец4]:[РЕГ НТЛ]])</f>
        <v>2</v>
      </c>
    </row>
    <row r="108" spans="1:122" x14ac:dyDescent="0.25">
      <c r="A108" s="35">
        <v>75</v>
      </c>
      <c r="B108" s="36" t="s">
        <v>300</v>
      </c>
      <c r="C108" s="36" t="s">
        <v>23</v>
      </c>
      <c r="D108" s="36" t="s">
        <v>179</v>
      </c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>
        <v>6</v>
      </c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49"/>
      <c r="DJ108" s="49"/>
      <c r="DK108" s="49"/>
      <c r="DL108" s="49"/>
      <c r="DM108" s="49"/>
      <c r="DN108" s="49"/>
      <c r="DO108" s="49"/>
      <c r="DP108" s="55">
        <v>2</v>
      </c>
      <c r="DQ108" s="37">
        <v>1</v>
      </c>
      <c r="DR108" s="37">
        <f>PRODUCT(Таблица1[[#This Row],[Столбец4]:[РЕГ НТЛ]])</f>
        <v>2</v>
      </c>
    </row>
    <row r="109" spans="1:122" x14ac:dyDescent="0.25">
      <c r="A109" s="35">
        <v>57</v>
      </c>
      <c r="B109" s="36" t="s">
        <v>219</v>
      </c>
      <c r="C109" s="36" t="s">
        <v>32</v>
      </c>
      <c r="D109" s="36" t="s">
        <v>146</v>
      </c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>
        <v>1</v>
      </c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49"/>
      <c r="DJ109" s="49"/>
      <c r="DK109" s="49"/>
      <c r="DL109" s="49"/>
      <c r="DM109" s="49"/>
      <c r="DN109" s="49"/>
      <c r="DO109" s="49"/>
      <c r="DP109" s="55">
        <v>12</v>
      </c>
      <c r="DQ109" s="37">
        <v>0</v>
      </c>
      <c r="DR109" s="37">
        <f>PRODUCT(Таблица1[[#This Row],[Столбец4]:[РЕГ НТЛ]])</f>
        <v>0</v>
      </c>
    </row>
    <row r="110" spans="1:122" x14ac:dyDescent="0.25">
      <c r="A110" s="35">
        <v>278</v>
      </c>
      <c r="B110" s="36" t="s">
        <v>242</v>
      </c>
      <c r="C110" s="36" t="s">
        <v>28</v>
      </c>
      <c r="D110" s="36" t="s">
        <v>11</v>
      </c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>
        <v>2</v>
      </c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6"/>
      <c r="DC110" s="36"/>
      <c r="DD110" s="36"/>
      <c r="DE110" s="36"/>
      <c r="DF110" s="36"/>
      <c r="DG110" s="36"/>
      <c r="DH110" s="36"/>
      <c r="DI110" s="49"/>
      <c r="DJ110" s="49"/>
      <c r="DK110" s="49"/>
      <c r="DL110" s="49"/>
      <c r="DM110" s="49"/>
      <c r="DN110" s="49"/>
      <c r="DO110" s="49"/>
      <c r="DP110" s="55">
        <v>8</v>
      </c>
      <c r="DQ110" s="37">
        <v>1</v>
      </c>
      <c r="DR110" s="37">
        <f>PRODUCT(Таблица1[[#This Row],[Столбец4]:[РЕГ НТЛ]])</f>
        <v>8</v>
      </c>
    </row>
    <row r="111" spans="1:122" x14ac:dyDescent="0.25">
      <c r="A111" s="35">
        <v>72</v>
      </c>
      <c r="B111" s="36" t="s">
        <v>221</v>
      </c>
      <c r="C111" s="36" t="s">
        <v>23</v>
      </c>
      <c r="D111" s="36" t="s">
        <v>111</v>
      </c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>
        <v>3</v>
      </c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  <c r="DD111" s="36"/>
      <c r="DE111" s="36"/>
      <c r="DF111" s="36"/>
      <c r="DG111" s="36"/>
      <c r="DH111" s="36"/>
      <c r="DI111" s="49"/>
      <c r="DJ111" s="49"/>
      <c r="DK111" s="49"/>
      <c r="DL111" s="49"/>
      <c r="DM111" s="49"/>
      <c r="DN111" s="49"/>
      <c r="DO111" s="49"/>
      <c r="DP111" s="55">
        <v>8</v>
      </c>
      <c r="DQ111" s="37">
        <v>1</v>
      </c>
      <c r="DR111" s="37">
        <f>PRODUCT(Таблица1[[#This Row],[Столбец4]:[РЕГ НТЛ]])</f>
        <v>8</v>
      </c>
    </row>
    <row r="112" spans="1:122" x14ac:dyDescent="0.25">
      <c r="A112" s="35">
        <v>50</v>
      </c>
      <c r="B112" s="36" t="s">
        <v>292</v>
      </c>
      <c r="C112" s="36" t="s">
        <v>28</v>
      </c>
      <c r="D112" s="36" t="s">
        <v>11</v>
      </c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>
        <v>1</v>
      </c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  <c r="DD112" s="36"/>
      <c r="DE112" s="36"/>
      <c r="DF112" s="36"/>
      <c r="DG112" s="36"/>
      <c r="DH112" s="36"/>
      <c r="DI112" s="49"/>
      <c r="DJ112" s="49"/>
      <c r="DK112" s="49"/>
      <c r="DL112" s="49"/>
      <c r="DM112" s="49"/>
      <c r="DN112" s="49"/>
      <c r="DO112" s="49"/>
      <c r="DP112" s="55">
        <v>6</v>
      </c>
      <c r="DQ112" s="37">
        <v>1</v>
      </c>
      <c r="DR112" s="37">
        <f>PRODUCT(Таблица1[[#This Row],[Столбец4]:[РЕГ НТЛ]])</f>
        <v>6</v>
      </c>
    </row>
    <row r="113" spans="1:122" x14ac:dyDescent="0.25">
      <c r="A113" s="35">
        <v>76</v>
      </c>
      <c r="B113" s="36" t="s">
        <v>313</v>
      </c>
      <c r="C113" s="36" t="s">
        <v>28</v>
      </c>
      <c r="D113" s="36" t="s">
        <v>11</v>
      </c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>
        <v>2</v>
      </c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6"/>
      <c r="DC113" s="36"/>
      <c r="DD113" s="36"/>
      <c r="DE113" s="36"/>
      <c r="DF113" s="36"/>
      <c r="DG113" s="36"/>
      <c r="DH113" s="36"/>
      <c r="DI113" s="49"/>
      <c r="DJ113" s="49"/>
      <c r="DK113" s="49"/>
      <c r="DL113" s="49"/>
      <c r="DM113" s="49"/>
      <c r="DN113" s="49"/>
      <c r="DO113" s="49"/>
      <c r="DP113" s="55">
        <v>4</v>
      </c>
      <c r="DQ113" s="37">
        <v>1</v>
      </c>
      <c r="DR113" s="37">
        <f>PRODUCT(Таблица1[[#This Row],[Столбец4]:[РЕГ НТЛ]])</f>
        <v>4</v>
      </c>
    </row>
    <row r="114" spans="1:122" x14ac:dyDescent="0.25">
      <c r="A114" s="35">
        <v>70</v>
      </c>
      <c r="B114" s="36" t="s">
        <v>347</v>
      </c>
      <c r="C114" s="36" t="s">
        <v>28</v>
      </c>
      <c r="D114" s="36" t="s">
        <v>11</v>
      </c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>
        <v>3</v>
      </c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  <c r="DD114" s="36"/>
      <c r="DE114" s="36"/>
      <c r="DF114" s="36"/>
      <c r="DG114" s="36"/>
      <c r="DH114" s="36"/>
      <c r="DI114" s="49"/>
      <c r="DJ114" s="49"/>
      <c r="DK114" s="49"/>
      <c r="DL114" s="49"/>
      <c r="DM114" s="49"/>
      <c r="DN114" s="49"/>
      <c r="DO114" s="49"/>
      <c r="DP114" s="55">
        <v>4</v>
      </c>
      <c r="DQ114" s="37">
        <v>1</v>
      </c>
      <c r="DR114" s="37">
        <f>PRODUCT(Таблица1[[#This Row],[Столбец4]:[РЕГ НТЛ]])</f>
        <v>4</v>
      </c>
    </row>
    <row r="115" spans="1:122" x14ac:dyDescent="0.25">
      <c r="A115" s="35">
        <v>60</v>
      </c>
      <c r="B115" s="36" t="s">
        <v>340</v>
      </c>
      <c r="C115" s="36" t="s">
        <v>28</v>
      </c>
      <c r="D115" s="36" t="s">
        <v>11</v>
      </c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>
        <v>4</v>
      </c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6"/>
      <c r="DE115" s="36"/>
      <c r="DF115" s="36"/>
      <c r="DG115" s="36"/>
      <c r="DH115" s="36"/>
      <c r="DI115" s="49"/>
      <c r="DJ115" s="49"/>
      <c r="DK115" s="49"/>
      <c r="DL115" s="49"/>
      <c r="DM115" s="49"/>
      <c r="DN115" s="49"/>
      <c r="DO115" s="49"/>
      <c r="DP115" s="55">
        <v>2</v>
      </c>
      <c r="DQ115" s="37">
        <v>1</v>
      </c>
      <c r="DR115" s="37">
        <f>PRODUCT(Таблица1[[#This Row],[Столбец4]:[РЕГ НТЛ]])</f>
        <v>2</v>
      </c>
    </row>
    <row r="116" spans="1:122" x14ac:dyDescent="0.25">
      <c r="A116" s="35">
        <v>48</v>
      </c>
      <c r="B116" s="36" t="s">
        <v>357</v>
      </c>
      <c r="C116" s="36" t="s">
        <v>32</v>
      </c>
      <c r="D116" s="36" t="s">
        <v>146</v>
      </c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>
        <v>5</v>
      </c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36"/>
      <c r="DG116" s="36"/>
      <c r="DH116" s="36"/>
      <c r="DI116" s="49"/>
      <c r="DJ116" s="49"/>
      <c r="DK116" s="49"/>
      <c r="DL116" s="49"/>
      <c r="DM116" s="49"/>
      <c r="DN116" s="49"/>
      <c r="DO116" s="49"/>
      <c r="DP116" s="55">
        <v>2</v>
      </c>
      <c r="DQ116" s="37">
        <v>0</v>
      </c>
      <c r="DR116" s="37">
        <f>PRODUCT(Таблица1[[#This Row],[Столбец4]:[РЕГ НТЛ]])</f>
        <v>0</v>
      </c>
    </row>
    <row r="117" spans="1:122" x14ac:dyDescent="0.25">
      <c r="A117" s="35">
        <v>56</v>
      </c>
      <c r="B117" s="36" t="s">
        <v>273</v>
      </c>
      <c r="C117" s="36" t="s">
        <v>32</v>
      </c>
      <c r="D117" s="36" t="s">
        <v>146</v>
      </c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>
        <v>6</v>
      </c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6"/>
      <c r="DC117" s="36"/>
      <c r="DD117" s="36"/>
      <c r="DE117" s="36"/>
      <c r="DF117" s="36"/>
      <c r="DG117" s="36"/>
      <c r="DH117" s="36"/>
      <c r="DI117" s="49"/>
      <c r="DJ117" s="49"/>
      <c r="DK117" s="49"/>
      <c r="DL117" s="49"/>
      <c r="DM117" s="49"/>
      <c r="DN117" s="49"/>
      <c r="DO117" s="49"/>
      <c r="DP117" s="55">
        <v>2</v>
      </c>
      <c r="DQ117" s="37">
        <v>0</v>
      </c>
      <c r="DR117" s="37">
        <f>PRODUCT(Таблица1[[#This Row],[Столбец4]:[РЕГ НТЛ]])</f>
        <v>0</v>
      </c>
    </row>
    <row r="118" spans="1:122" x14ac:dyDescent="0.25">
      <c r="A118" s="35">
        <v>63</v>
      </c>
      <c r="B118" s="36" t="s">
        <v>252</v>
      </c>
      <c r="C118" s="36" t="s">
        <v>23</v>
      </c>
      <c r="D118" s="36" t="s">
        <v>134</v>
      </c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>
        <v>7</v>
      </c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  <c r="CX118" s="36"/>
      <c r="CY118" s="36"/>
      <c r="CZ118" s="36"/>
      <c r="DA118" s="36"/>
      <c r="DB118" s="36"/>
      <c r="DC118" s="36"/>
      <c r="DD118" s="36"/>
      <c r="DE118" s="36"/>
      <c r="DF118" s="36"/>
      <c r="DG118" s="36"/>
      <c r="DH118" s="36"/>
      <c r="DI118" s="49"/>
      <c r="DJ118" s="49"/>
      <c r="DK118" s="49"/>
      <c r="DL118" s="49"/>
      <c r="DM118" s="49"/>
      <c r="DN118" s="49"/>
      <c r="DO118" s="49"/>
      <c r="DP118" s="55">
        <v>0</v>
      </c>
      <c r="DQ118" s="37">
        <v>1</v>
      </c>
      <c r="DR118" s="37">
        <f>PRODUCT(Таблица1[[#This Row],[Столбец4]:[РЕГ НТЛ]])</f>
        <v>0</v>
      </c>
    </row>
    <row r="119" spans="1:122" x14ac:dyDescent="0.25">
      <c r="A119" s="35">
        <v>53</v>
      </c>
      <c r="B119" s="36" t="s">
        <v>289</v>
      </c>
      <c r="C119" s="36" t="s">
        <v>28</v>
      </c>
      <c r="D119" s="36" t="s">
        <v>176</v>
      </c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>
        <v>8</v>
      </c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  <c r="CV119" s="36"/>
      <c r="CW119" s="36"/>
      <c r="CX119" s="36"/>
      <c r="CY119" s="36"/>
      <c r="CZ119" s="36"/>
      <c r="DA119" s="36"/>
      <c r="DB119" s="36"/>
      <c r="DC119" s="36"/>
      <c r="DD119" s="36"/>
      <c r="DE119" s="36"/>
      <c r="DF119" s="36"/>
      <c r="DG119" s="36"/>
      <c r="DH119" s="36"/>
      <c r="DI119" s="49"/>
      <c r="DJ119" s="49"/>
      <c r="DK119" s="49"/>
      <c r="DL119" s="49"/>
      <c r="DM119" s="49"/>
      <c r="DN119" s="49"/>
      <c r="DO119" s="49"/>
      <c r="DP119" s="55">
        <v>0</v>
      </c>
      <c r="DQ119" s="37">
        <v>0</v>
      </c>
      <c r="DR119" s="37">
        <f>PRODUCT(Таблица1[[#This Row],[Столбец4]:[РЕГ НТЛ]])</f>
        <v>0</v>
      </c>
    </row>
    <row r="120" spans="1:122" x14ac:dyDescent="0.25">
      <c r="A120" s="35">
        <v>82</v>
      </c>
      <c r="B120" s="36" t="s">
        <v>308</v>
      </c>
      <c r="C120" s="36" t="s">
        <v>23</v>
      </c>
      <c r="D120" s="36" t="s">
        <v>53</v>
      </c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>
        <v>9</v>
      </c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  <c r="CV120" s="36"/>
      <c r="CW120" s="36"/>
      <c r="CX120" s="36"/>
      <c r="CY120" s="36"/>
      <c r="CZ120" s="36"/>
      <c r="DA120" s="36"/>
      <c r="DB120" s="36"/>
      <c r="DC120" s="36"/>
      <c r="DD120" s="36"/>
      <c r="DE120" s="36"/>
      <c r="DF120" s="36"/>
      <c r="DG120" s="36"/>
      <c r="DH120" s="36"/>
      <c r="DI120" s="49"/>
      <c r="DJ120" s="49"/>
      <c r="DK120" s="49"/>
      <c r="DL120" s="49"/>
      <c r="DM120" s="49"/>
      <c r="DN120" s="49"/>
      <c r="DO120" s="49"/>
      <c r="DP120" s="55">
        <v>0</v>
      </c>
      <c r="DQ120" s="37">
        <v>1</v>
      </c>
      <c r="DR120" s="37">
        <f>PRODUCT(Таблица1[[#This Row],[Столбец4]:[РЕГ НТЛ]])</f>
        <v>0</v>
      </c>
    </row>
    <row r="121" spans="1:122" x14ac:dyDescent="0.25">
      <c r="A121" s="35">
        <v>62</v>
      </c>
      <c r="B121" s="36" t="s">
        <v>338</v>
      </c>
      <c r="C121" s="36" t="s">
        <v>28</v>
      </c>
      <c r="D121" s="36" t="s">
        <v>11</v>
      </c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>
        <v>10</v>
      </c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6"/>
      <c r="DC121" s="36"/>
      <c r="DD121" s="36"/>
      <c r="DE121" s="36"/>
      <c r="DF121" s="36"/>
      <c r="DG121" s="36"/>
      <c r="DH121" s="36"/>
      <c r="DI121" s="49"/>
      <c r="DJ121" s="49"/>
      <c r="DK121" s="49"/>
      <c r="DL121" s="49"/>
      <c r="DM121" s="49"/>
      <c r="DN121" s="49"/>
      <c r="DO121" s="49"/>
      <c r="DP121" s="55">
        <v>0</v>
      </c>
      <c r="DQ121" s="37">
        <v>0</v>
      </c>
      <c r="DR121" s="37">
        <f>PRODUCT(Таблица1[[#This Row],[Столбец4]:[РЕГ НТЛ]])</f>
        <v>0</v>
      </c>
    </row>
    <row r="122" spans="1:122" x14ac:dyDescent="0.25">
      <c r="A122" s="35">
        <v>65</v>
      </c>
      <c r="B122" s="36" t="s">
        <v>264</v>
      </c>
      <c r="C122" s="36" t="s">
        <v>32</v>
      </c>
      <c r="D122" s="36" t="s">
        <v>146</v>
      </c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>
        <v>11</v>
      </c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6"/>
      <c r="DC122" s="36"/>
      <c r="DD122" s="36"/>
      <c r="DE122" s="36"/>
      <c r="DF122" s="36"/>
      <c r="DG122" s="36"/>
      <c r="DH122" s="36"/>
      <c r="DI122" s="49"/>
      <c r="DJ122" s="49"/>
      <c r="DK122" s="49"/>
      <c r="DL122" s="49"/>
      <c r="DM122" s="49"/>
      <c r="DN122" s="49"/>
      <c r="DO122" s="49"/>
      <c r="DP122" s="55">
        <v>0</v>
      </c>
      <c r="DQ122" s="37">
        <v>0</v>
      </c>
      <c r="DR122" s="37">
        <f>PRODUCT(Таблица1[[#This Row],[Столбец4]:[РЕГ НТЛ]])</f>
        <v>0</v>
      </c>
    </row>
    <row r="123" spans="1:122" x14ac:dyDescent="0.25">
      <c r="A123" s="35">
        <v>79</v>
      </c>
      <c r="B123" s="36" t="s">
        <v>287</v>
      </c>
      <c r="C123" s="36" t="s">
        <v>28</v>
      </c>
      <c r="D123" s="36" t="s">
        <v>176</v>
      </c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 t="s">
        <v>177</v>
      </c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6"/>
      <c r="DC123" s="36"/>
      <c r="DD123" s="36"/>
      <c r="DE123" s="36"/>
      <c r="DF123" s="36"/>
      <c r="DG123" s="36"/>
      <c r="DH123" s="36"/>
      <c r="DI123" s="49"/>
      <c r="DJ123" s="49"/>
      <c r="DK123" s="49"/>
      <c r="DL123" s="49"/>
      <c r="DM123" s="49"/>
      <c r="DN123" s="49"/>
      <c r="DO123" s="49"/>
      <c r="DP123" s="55">
        <v>0</v>
      </c>
      <c r="DQ123" s="37">
        <v>1</v>
      </c>
      <c r="DR123" s="37">
        <f>PRODUCT(Таблица1[[#This Row],[Столбец4]:[РЕГ НТЛ]])</f>
        <v>0</v>
      </c>
    </row>
    <row r="124" spans="1:122" x14ac:dyDescent="0.25">
      <c r="A124" s="35">
        <v>71</v>
      </c>
      <c r="B124" s="36" t="s">
        <v>293</v>
      </c>
      <c r="C124" s="36" t="s">
        <v>28</v>
      </c>
      <c r="D124" s="36" t="s">
        <v>11</v>
      </c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 t="s">
        <v>177</v>
      </c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  <c r="CV124" s="36"/>
      <c r="CW124" s="36"/>
      <c r="CX124" s="36"/>
      <c r="CY124" s="36"/>
      <c r="CZ124" s="36"/>
      <c r="DA124" s="36"/>
      <c r="DB124" s="36"/>
      <c r="DC124" s="36"/>
      <c r="DD124" s="36"/>
      <c r="DE124" s="36"/>
      <c r="DF124" s="36"/>
      <c r="DG124" s="36"/>
      <c r="DH124" s="36"/>
      <c r="DI124" s="49"/>
      <c r="DJ124" s="49"/>
      <c r="DK124" s="49"/>
      <c r="DL124" s="49"/>
      <c r="DM124" s="49"/>
      <c r="DN124" s="49"/>
      <c r="DO124" s="49"/>
      <c r="DP124" s="55">
        <v>0</v>
      </c>
      <c r="DQ124" s="37">
        <v>1</v>
      </c>
      <c r="DR124" s="37">
        <f>PRODUCT(Таблица1[[#This Row],[Столбец4]:[РЕГ НТЛ]])</f>
        <v>0</v>
      </c>
    </row>
    <row r="125" spans="1:122" x14ac:dyDescent="0.25">
      <c r="A125" s="35">
        <v>52</v>
      </c>
      <c r="B125" s="36" t="s">
        <v>302</v>
      </c>
      <c r="C125" s="2" t="s">
        <v>40</v>
      </c>
      <c r="D125" s="36" t="s">
        <v>14</v>
      </c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 t="s">
        <v>177</v>
      </c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  <c r="CV125" s="36"/>
      <c r="CW125" s="36"/>
      <c r="CX125" s="36"/>
      <c r="CY125" s="36"/>
      <c r="CZ125" s="36"/>
      <c r="DA125" s="36"/>
      <c r="DB125" s="36"/>
      <c r="DC125" s="36"/>
      <c r="DD125" s="36"/>
      <c r="DE125" s="36"/>
      <c r="DF125" s="36"/>
      <c r="DG125" s="36"/>
      <c r="DH125" s="36"/>
      <c r="DI125" s="49"/>
      <c r="DJ125" s="49"/>
      <c r="DK125" s="49"/>
      <c r="DL125" s="49"/>
      <c r="DM125" s="49"/>
      <c r="DN125" s="49"/>
      <c r="DO125" s="49"/>
      <c r="DP125" s="55">
        <v>0</v>
      </c>
      <c r="DQ125" s="37">
        <v>0</v>
      </c>
      <c r="DR125" s="37">
        <f>PRODUCT(Таблица1[[#This Row],[Столбец4]:[РЕГ НТЛ]])</f>
        <v>0</v>
      </c>
    </row>
    <row r="126" spans="1:122" x14ac:dyDescent="0.25">
      <c r="A126" s="35">
        <v>57</v>
      </c>
      <c r="B126" s="36" t="s">
        <v>219</v>
      </c>
      <c r="C126" s="36" t="s">
        <v>32</v>
      </c>
      <c r="D126" s="36" t="s">
        <v>146</v>
      </c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>
        <v>1</v>
      </c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  <c r="CV126" s="36"/>
      <c r="CW126" s="36"/>
      <c r="CX126" s="36"/>
      <c r="CY126" s="36"/>
      <c r="CZ126" s="36"/>
      <c r="DA126" s="36"/>
      <c r="DB126" s="36"/>
      <c r="DC126" s="36"/>
      <c r="DD126" s="36"/>
      <c r="DE126" s="36"/>
      <c r="DF126" s="36"/>
      <c r="DG126" s="36"/>
      <c r="DH126" s="36"/>
      <c r="DI126" s="49"/>
      <c r="DJ126" s="49"/>
      <c r="DK126" s="49"/>
      <c r="DL126" s="49"/>
      <c r="DM126" s="49"/>
      <c r="DN126" s="49"/>
      <c r="DO126" s="49"/>
      <c r="DP126" s="55">
        <v>12</v>
      </c>
      <c r="DQ126" s="37">
        <v>0</v>
      </c>
      <c r="DR126" s="37">
        <f>PRODUCT(Таблица1[[#This Row],[Столбец4]:[РЕГ НТЛ]])</f>
        <v>0</v>
      </c>
    </row>
    <row r="127" spans="1:122" x14ac:dyDescent="0.25">
      <c r="A127" s="35">
        <v>278</v>
      </c>
      <c r="B127" s="36" t="s">
        <v>242</v>
      </c>
      <c r="C127" s="36" t="s">
        <v>28</v>
      </c>
      <c r="D127" s="36" t="s">
        <v>11</v>
      </c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>
        <v>2</v>
      </c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  <c r="CV127" s="36"/>
      <c r="CW127" s="36"/>
      <c r="CX127" s="36"/>
      <c r="CY127" s="36"/>
      <c r="CZ127" s="36"/>
      <c r="DA127" s="36"/>
      <c r="DB127" s="36"/>
      <c r="DC127" s="36"/>
      <c r="DD127" s="36"/>
      <c r="DE127" s="36"/>
      <c r="DF127" s="36"/>
      <c r="DG127" s="36"/>
      <c r="DH127" s="36"/>
      <c r="DI127" s="49"/>
      <c r="DJ127" s="49"/>
      <c r="DK127" s="49"/>
      <c r="DL127" s="49"/>
      <c r="DM127" s="49"/>
      <c r="DN127" s="49"/>
      <c r="DO127" s="49"/>
      <c r="DP127" s="55">
        <v>8</v>
      </c>
      <c r="DQ127" s="37">
        <v>1</v>
      </c>
      <c r="DR127" s="37">
        <f>PRODUCT(Таблица1[[#This Row],[Столбец4]:[РЕГ НТЛ]])</f>
        <v>8</v>
      </c>
    </row>
    <row r="128" spans="1:122" x14ac:dyDescent="0.25">
      <c r="A128" s="35">
        <v>74</v>
      </c>
      <c r="B128" s="36" t="s">
        <v>240</v>
      </c>
      <c r="C128" s="36" t="s">
        <v>28</v>
      </c>
      <c r="D128" s="36" t="s">
        <v>11</v>
      </c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>
        <v>3</v>
      </c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  <c r="CV128" s="36"/>
      <c r="CW128" s="36"/>
      <c r="CX128" s="36"/>
      <c r="CY128" s="36"/>
      <c r="CZ128" s="36"/>
      <c r="DA128" s="36"/>
      <c r="DB128" s="36"/>
      <c r="DC128" s="36"/>
      <c r="DD128" s="36"/>
      <c r="DE128" s="36"/>
      <c r="DF128" s="36"/>
      <c r="DG128" s="36"/>
      <c r="DH128" s="36"/>
      <c r="DI128" s="49"/>
      <c r="DJ128" s="49"/>
      <c r="DK128" s="49"/>
      <c r="DL128" s="49"/>
      <c r="DM128" s="49"/>
      <c r="DN128" s="49"/>
      <c r="DO128" s="49"/>
      <c r="DP128" s="55">
        <v>8</v>
      </c>
      <c r="DQ128" s="37">
        <v>1</v>
      </c>
      <c r="DR128" s="37">
        <f>PRODUCT(Таблица1[[#This Row],[Столбец4]:[РЕГ НТЛ]])</f>
        <v>8</v>
      </c>
    </row>
    <row r="129" spans="1:122" x14ac:dyDescent="0.25">
      <c r="A129" s="35">
        <v>85</v>
      </c>
      <c r="B129" s="36" t="s">
        <v>225</v>
      </c>
      <c r="C129" s="36" t="s">
        <v>28</v>
      </c>
      <c r="D129" s="36" t="s">
        <v>11</v>
      </c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>
        <v>4</v>
      </c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  <c r="CV129" s="36"/>
      <c r="CW129" s="36"/>
      <c r="CX129" s="36"/>
      <c r="CY129" s="36"/>
      <c r="CZ129" s="36"/>
      <c r="DA129" s="36"/>
      <c r="DB129" s="36"/>
      <c r="DC129" s="36"/>
      <c r="DD129" s="36"/>
      <c r="DE129" s="36"/>
      <c r="DF129" s="36"/>
      <c r="DG129" s="36"/>
      <c r="DH129" s="36"/>
      <c r="DI129" s="49"/>
      <c r="DJ129" s="49"/>
      <c r="DK129" s="49"/>
      <c r="DL129" s="49"/>
      <c r="DM129" s="49"/>
      <c r="DN129" s="49"/>
      <c r="DO129" s="49"/>
      <c r="DP129" s="55">
        <v>4</v>
      </c>
      <c r="DQ129" s="37">
        <v>1</v>
      </c>
      <c r="DR129" s="37">
        <f>PRODUCT(Таблица1[[#This Row],[Столбец4]:[РЕГ НТЛ]])</f>
        <v>4</v>
      </c>
    </row>
    <row r="130" spans="1:122" x14ac:dyDescent="0.25">
      <c r="A130" s="35">
        <v>67</v>
      </c>
      <c r="B130" s="36" t="s">
        <v>224</v>
      </c>
      <c r="C130" s="36" t="s">
        <v>28</v>
      </c>
      <c r="D130" s="36" t="s">
        <v>11</v>
      </c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>
        <v>5</v>
      </c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49"/>
      <c r="DJ130" s="49"/>
      <c r="DK130" s="49"/>
      <c r="DL130" s="49"/>
      <c r="DM130" s="49"/>
      <c r="DN130" s="49"/>
      <c r="DO130" s="49"/>
      <c r="DP130" s="55">
        <v>4</v>
      </c>
      <c r="DQ130" s="37">
        <v>1</v>
      </c>
      <c r="DR130" s="37">
        <f>PRODUCT(Таблица1[[#This Row],[Столбец4]:[РЕГ НТЛ]])</f>
        <v>4</v>
      </c>
    </row>
    <row r="131" spans="1:122" x14ac:dyDescent="0.25">
      <c r="A131" s="35">
        <v>72</v>
      </c>
      <c r="B131" s="36" t="s">
        <v>221</v>
      </c>
      <c r="C131" s="36" t="s">
        <v>23</v>
      </c>
      <c r="D131" s="36" t="s">
        <v>111</v>
      </c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>
        <v>6</v>
      </c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  <c r="CV131" s="36"/>
      <c r="CW131" s="36"/>
      <c r="CX131" s="36"/>
      <c r="CY131" s="36"/>
      <c r="CZ131" s="36"/>
      <c r="DA131" s="36"/>
      <c r="DB131" s="36"/>
      <c r="DC131" s="36"/>
      <c r="DD131" s="36"/>
      <c r="DE131" s="36"/>
      <c r="DF131" s="36"/>
      <c r="DG131" s="36"/>
      <c r="DH131" s="36"/>
      <c r="DI131" s="49"/>
      <c r="DJ131" s="49"/>
      <c r="DK131" s="49"/>
      <c r="DL131" s="49"/>
      <c r="DM131" s="49"/>
      <c r="DN131" s="49"/>
      <c r="DO131" s="49"/>
      <c r="DP131" s="55">
        <v>4</v>
      </c>
      <c r="DQ131" s="37">
        <v>1</v>
      </c>
      <c r="DR131" s="37">
        <f>PRODUCT(Таблица1[[#This Row],[Столбец4]:[РЕГ НТЛ]])</f>
        <v>4</v>
      </c>
    </row>
    <row r="132" spans="1:122" x14ac:dyDescent="0.25">
      <c r="A132" s="35">
        <v>280</v>
      </c>
      <c r="B132" s="36" t="s">
        <v>226</v>
      </c>
      <c r="C132" s="36" t="s">
        <v>92</v>
      </c>
      <c r="D132" s="36" t="s">
        <v>46</v>
      </c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>
        <v>7</v>
      </c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  <c r="CV132" s="36"/>
      <c r="CW132" s="36"/>
      <c r="CX132" s="36"/>
      <c r="CY132" s="36"/>
      <c r="CZ132" s="36"/>
      <c r="DA132" s="36"/>
      <c r="DB132" s="36"/>
      <c r="DC132" s="36"/>
      <c r="DD132" s="36"/>
      <c r="DE132" s="36"/>
      <c r="DF132" s="36"/>
      <c r="DG132" s="36"/>
      <c r="DH132" s="36"/>
      <c r="DI132" s="49"/>
      <c r="DJ132" s="49"/>
      <c r="DK132" s="49"/>
      <c r="DL132" s="49"/>
      <c r="DM132" s="49"/>
      <c r="DN132" s="49"/>
      <c r="DO132" s="49"/>
      <c r="DP132" s="55">
        <v>0</v>
      </c>
      <c r="DQ132" s="37">
        <v>0</v>
      </c>
      <c r="DR132" s="37">
        <f>PRODUCT(Таблица1[[#This Row],[Столбец4]:[РЕГ НТЛ]])</f>
        <v>0</v>
      </c>
    </row>
    <row r="133" spans="1:122" x14ac:dyDescent="0.25">
      <c r="A133" s="35">
        <v>2</v>
      </c>
      <c r="B133" s="36" t="s">
        <v>329</v>
      </c>
      <c r="C133" s="2" t="s">
        <v>30</v>
      </c>
      <c r="D133" s="36" t="s">
        <v>12</v>
      </c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>
        <v>1</v>
      </c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  <c r="CV133" s="36"/>
      <c r="CW133" s="36"/>
      <c r="CX133" s="36"/>
      <c r="CY133" s="36"/>
      <c r="CZ133" s="36"/>
      <c r="DA133" s="36"/>
      <c r="DB133" s="36"/>
      <c r="DC133" s="36"/>
      <c r="DD133" s="36"/>
      <c r="DE133" s="36"/>
      <c r="DF133" s="36"/>
      <c r="DG133" s="36"/>
      <c r="DH133" s="36"/>
      <c r="DI133" s="49"/>
      <c r="DJ133" s="49"/>
      <c r="DK133" s="49"/>
      <c r="DL133" s="49"/>
      <c r="DM133" s="49"/>
      <c r="DN133" s="49"/>
      <c r="DO133" s="49"/>
      <c r="DP133" s="55">
        <v>6</v>
      </c>
      <c r="DQ133" s="37">
        <v>0</v>
      </c>
      <c r="DR133" s="37">
        <f>PRODUCT(Таблица1[[#This Row],[Столбец4]:[РЕГ НТЛ]])</f>
        <v>0</v>
      </c>
    </row>
    <row r="134" spans="1:122" x14ac:dyDescent="0.25">
      <c r="A134" s="35">
        <v>36</v>
      </c>
      <c r="B134" s="36" t="s">
        <v>303</v>
      </c>
      <c r="C134" s="2" t="s">
        <v>30</v>
      </c>
      <c r="D134" s="36" t="s">
        <v>12</v>
      </c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>
        <v>2</v>
      </c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  <c r="CV134" s="36"/>
      <c r="CW134" s="36"/>
      <c r="CX134" s="36"/>
      <c r="CY134" s="36"/>
      <c r="CZ134" s="36"/>
      <c r="DA134" s="36"/>
      <c r="DB134" s="36"/>
      <c r="DC134" s="36"/>
      <c r="DD134" s="36"/>
      <c r="DE134" s="36"/>
      <c r="DF134" s="36"/>
      <c r="DG134" s="36"/>
      <c r="DH134" s="36"/>
      <c r="DI134" s="49"/>
      <c r="DJ134" s="49"/>
      <c r="DK134" s="49"/>
      <c r="DL134" s="49"/>
      <c r="DM134" s="49"/>
      <c r="DN134" s="49"/>
      <c r="DO134" s="49"/>
      <c r="DP134" s="55">
        <v>4</v>
      </c>
      <c r="DQ134" s="37">
        <v>1</v>
      </c>
      <c r="DR134" s="37">
        <f>PRODUCT(Таблица1[[#This Row],[Столбец4]:[РЕГ НТЛ]])</f>
        <v>4</v>
      </c>
    </row>
    <row r="135" spans="1:122" x14ac:dyDescent="0.25">
      <c r="A135" s="35">
        <v>15</v>
      </c>
      <c r="B135" s="36" t="s">
        <v>269</v>
      </c>
      <c r="C135" s="36" t="s">
        <v>23</v>
      </c>
      <c r="D135" s="36" t="s">
        <v>111</v>
      </c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>
        <v>3</v>
      </c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  <c r="CV135" s="36"/>
      <c r="CW135" s="36"/>
      <c r="CX135" s="36"/>
      <c r="CY135" s="36"/>
      <c r="CZ135" s="36"/>
      <c r="DA135" s="36"/>
      <c r="DB135" s="36"/>
      <c r="DC135" s="36"/>
      <c r="DD135" s="36"/>
      <c r="DE135" s="36"/>
      <c r="DF135" s="36"/>
      <c r="DG135" s="36"/>
      <c r="DH135" s="36"/>
      <c r="DI135" s="49"/>
      <c r="DJ135" s="49"/>
      <c r="DK135" s="49"/>
      <c r="DL135" s="49"/>
      <c r="DM135" s="49"/>
      <c r="DN135" s="49"/>
      <c r="DO135" s="49"/>
      <c r="DP135" s="55">
        <v>4</v>
      </c>
      <c r="DQ135" s="37">
        <v>1</v>
      </c>
      <c r="DR135" s="37">
        <f>PRODUCT(Таблица1[[#This Row],[Столбец4]:[РЕГ НТЛ]])</f>
        <v>4</v>
      </c>
    </row>
    <row r="136" spans="1:122" x14ac:dyDescent="0.25">
      <c r="A136" s="35">
        <v>35</v>
      </c>
      <c r="B136" s="36" t="s">
        <v>341</v>
      </c>
      <c r="C136" s="36" t="s">
        <v>28</v>
      </c>
      <c r="D136" s="36" t="s">
        <v>11</v>
      </c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>
        <v>4</v>
      </c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  <c r="CV136" s="36"/>
      <c r="CW136" s="36"/>
      <c r="CX136" s="36"/>
      <c r="CY136" s="36"/>
      <c r="CZ136" s="36"/>
      <c r="DA136" s="36"/>
      <c r="DB136" s="36"/>
      <c r="DC136" s="36"/>
      <c r="DD136" s="36"/>
      <c r="DE136" s="36"/>
      <c r="DF136" s="36"/>
      <c r="DG136" s="36"/>
      <c r="DH136" s="36"/>
      <c r="DI136" s="49"/>
      <c r="DJ136" s="49"/>
      <c r="DK136" s="49"/>
      <c r="DL136" s="49"/>
      <c r="DM136" s="49"/>
      <c r="DN136" s="49"/>
      <c r="DO136" s="49"/>
      <c r="DP136" s="55">
        <v>2</v>
      </c>
      <c r="DQ136" s="37">
        <v>1</v>
      </c>
      <c r="DR136" s="37">
        <f>PRODUCT(Таблица1[[#This Row],[Столбец4]:[РЕГ НТЛ]])</f>
        <v>2</v>
      </c>
    </row>
    <row r="137" spans="1:122" x14ac:dyDescent="0.25">
      <c r="A137" s="35">
        <v>25</v>
      </c>
      <c r="B137" s="36" t="s">
        <v>323</v>
      </c>
      <c r="C137" s="2" t="s">
        <v>25</v>
      </c>
      <c r="D137" s="36" t="s">
        <v>13</v>
      </c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>
        <v>5</v>
      </c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  <c r="CV137" s="36"/>
      <c r="CW137" s="36"/>
      <c r="CX137" s="36"/>
      <c r="CY137" s="36"/>
      <c r="CZ137" s="36"/>
      <c r="DA137" s="36"/>
      <c r="DB137" s="36"/>
      <c r="DC137" s="36"/>
      <c r="DD137" s="36"/>
      <c r="DE137" s="36"/>
      <c r="DF137" s="36"/>
      <c r="DG137" s="36"/>
      <c r="DH137" s="36"/>
      <c r="DI137" s="49"/>
      <c r="DJ137" s="49"/>
      <c r="DK137" s="49"/>
      <c r="DL137" s="49"/>
      <c r="DM137" s="49"/>
      <c r="DN137" s="49"/>
      <c r="DO137" s="49"/>
      <c r="DP137" s="55">
        <v>2</v>
      </c>
      <c r="DQ137" s="37">
        <v>0</v>
      </c>
      <c r="DR137" s="37">
        <f>PRODUCT(Таблица1[[#This Row],[Столбец4]:[РЕГ НТЛ]])</f>
        <v>0</v>
      </c>
    </row>
    <row r="138" spans="1:122" x14ac:dyDescent="0.25">
      <c r="A138" s="35">
        <v>40</v>
      </c>
      <c r="B138" s="36" t="s">
        <v>257</v>
      </c>
      <c r="C138" s="36" t="s">
        <v>28</v>
      </c>
      <c r="D138" s="36" t="s">
        <v>11</v>
      </c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>
        <v>6</v>
      </c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6"/>
      <c r="CW138" s="36"/>
      <c r="CX138" s="36"/>
      <c r="CY138" s="36"/>
      <c r="CZ138" s="36"/>
      <c r="DA138" s="36"/>
      <c r="DB138" s="36"/>
      <c r="DC138" s="36"/>
      <c r="DD138" s="36"/>
      <c r="DE138" s="36"/>
      <c r="DF138" s="36"/>
      <c r="DG138" s="36"/>
      <c r="DH138" s="36"/>
      <c r="DI138" s="49"/>
      <c r="DJ138" s="49"/>
      <c r="DK138" s="49"/>
      <c r="DL138" s="49"/>
      <c r="DM138" s="49"/>
      <c r="DN138" s="49"/>
      <c r="DO138" s="49"/>
      <c r="DP138" s="55">
        <v>2</v>
      </c>
      <c r="DQ138" s="37">
        <v>1</v>
      </c>
      <c r="DR138" s="37">
        <f>PRODUCT(Таблица1[[#This Row],[Столбец4]:[РЕГ НТЛ]])</f>
        <v>2</v>
      </c>
    </row>
    <row r="139" spans="1:122" x14ac:dyDescent="0.25">
      <c r="A139" s="35">
        <v>21</v>
      </c>
      <c r="B139" s="36" t="s">
        <v>253</v>
      </c>
      <c r="C139" s="2" t="s">
        <v>40</v>
      </c>
      <c r="D139" s="36" t="s">
        <v>14</v>
      </c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>
        <v>7</v>
      </c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  <c r="CV139" s="36"/>
      <c r="CW139" s="36"/>
      <c r="CX139" s="36"/>
      <c r="CY139" s="36"/>
      <c r="CZ139" s="36"/>
      <c r="DA139" s="36"/>
      <c r="DB139" s="36"/>
      <c r="DC139" s="36"/>
      <c r="DD139" s="36"/>
      <c r="DE139" s="36"/>
      <c r="DF139" s="36"/>
      <c r="DG139" s="36"/>
      <c r="DH139" s="36"/>
      <c r="DI139" s="49"/>
      <c r="DJ139" s="49"/>
      <c r="DK139" s="49"/>
      <c r="DL139" s="49"/>
      <c r="DM139" s="49"/>
      <c r="DN139" s="49"/>
      <c r="DO139" s="49"/>
      <c r="DP139" s="55">
        <v>0</v>
      </c>
      <c r="DQ139" s="37">
        <v>0</v>
      </c>
      <c r="DR139" s="37">
        <f>PRODUCT(Таблица1[[#This Row],[Столбец4]:[РЕГ НТЛ]])</f>
        <v>0</v>
      </c>
    </row>
    <row r="140" spans="1:122" x14ac:dyDescent="0.25">
      <c r="A140" s="35">
        <v>47</v>
      </c>
      <c r="B140" s="36" t="s">
        <v>265</v>
      </c>
      <c r="C140" s="2" t="s">
        <v>40</v>
      </c>
      <c r="D140" s="36" t="s">
        <v>14</v>
      </c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>
        <v>8</v>
      </c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  <c r="CD140" s="36"/>
      <c r="CE140" s="36"/>
      <c r="CF140" s="36"/>
      <c r="CG140" s="36"/>
      <c r="CH140" s="36"/>
      <c r="CI140" s="36"/>
      <c r="CJ140" s="36"/>
      <c r="CK140" s="36"/>
      <c r="CL140" s="36"/>
      <c r="CM140" s="36"/>
      <c r="CN140" s="36"/>
      <c r="CO140" s="36"/>
      <c r="CP140" s="36"/>
      <c r="CQ140" s="36"/>
      <c r="CR140" s="36"/>
      <c r="CS140" s="36"/>
      <c r="CT140" s="36"/>
      <c r="CU140" s="36"/>
      <c r="CV140" s="36"/>
      <c r="CW140" s="36"/>
      <c r="CX140" s="36"/>
      <c r="CY140" s="36"/>
      <c r="CZ140" s="36"/>
      <c r="DA140" s="36"/>
      <c r="DB140" s="36"/>
      <c r="DC140" s="36"/>
      <c r="DD140" s="36"/>
      <c r="DE140" s="36"/>
      <c r="DF140" s="36"/>
      <c r="DG140" s="36"/>
      <c r="DH140" s="36"/>
      <c r="DI140" s="49"/>
      <c r="DJ140" s="49"/>
      <c r="DK140" s="49"/>
      <c r="DL140" s="49"/>
      <c r="DM140" s="49"/>
      <c r="DN140" s="49"/>
      <c r="DO140" s="49"/>
      <c r="DP140" s="55">
        <v>0</v>
      </c>
      <c r="DQ140" s="37">
        <v>0</v>
      </c>
      <c r="DR140" s="37">
        <f>PRODUCT(Таблица1[[#This Row],[Столбец4]:[РЕГ НТЛ]])</f>
        <v>0</v>
      </c>
    </row>
    <row r="141" spans="1:122" x14ac:dyDescent="0.25">
      <c r="A141" s="35">
        <v>17</v>
      </c>
      <c r="B141" s="36" t="s">
        <v>349</v>
      </c>
      <c r="C141" s="2" t="s">
        <v>25</v>
      </c>
      <c r="D141" s="36" t="s">
        <v>110</v>
      </c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>
        <v>9</v>
      </c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  <c r="CV141" s="36"/>
      <c r="CW141" s="36"/>
      <c r="CX141" s="36"/>
      <c r="CY141" s="36"/>
      <c r="CZ141" s="36"/>
      <c r="DA141" s="36"/>
      <c r="DB141" s="36"/>
      <c r="DC141" s="36"/>
      <c r="DD141" s="36"/>
      <c r="DE141" s="36"/>
      <c r="DF141" s="36"/>
      <c r="DG141" s="36"/>
      <c r="DH141" s="36"/>
      <c r="DI141" s="49"/>
      <c r="DJ141" s="49"/>
      <c r="DK141" s="49"/>
      <c r="DL141" s="49"/>
      <c r="DM141" s="49"/>
      <c r="DN141" s="49"/>
      <c r="DO141" s="49"/>
      <c r="DP141" s="55">
        <v>0</v>
      </c>
      <c r="DQ141" s="37">
        <v>1</v>
      </c>
      <c r="DR141" s="37">
        <f>PRODUCT(Таблица1[[#This Row],[Столбец4]:[РЕГ НТЛ]])</f>
        <v>0</v>
      </c>
    </row>
    <row r="142" spans="1:122" x14ac:dyDescent="0.25">
      <c r="A142" s="35">
        <v>276</v>
      </c>
      <c r="B142" s="36" t="s">
        <v>316</v>
      </c>
      <c r="C142" s="2" t="s">
        <v>40</v>
      </c>
      <c r="D142" s="36" t="s">
        <v>14</v>
      </c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>
        <v>16</v>
      </c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  <c r="CH142" s="36"/>
      <c r="CI142" s="36"/>
      <c r="CJ142" s="36"/>
      <c r="CK142" s="36"/>
      <c r="CL142" s="36"/>
      <c r="CM142" s="36"/>
      <c r="CN142" s="36"/>
      <c r="CO142" s="36"/>
      <c r="CP142" s="36"/>
      <c r="CQ142" s="36"/>
      <c r="CR142" s="36"/>
      <c r="CS142" s="36"/>
      <c r="CT142" s="36"/>
      <c r="CU142" s="36"/>
      <c r="CV142" s="36"/>
      <c r="CW142" s="36"/>
      <c r="CX142" s="36"/>
      <c r="CY142" s="36"/>
      <c r="CZ142" s="36"/>
      <c r="DA142" s="36"/>
      <c r="DB142" s="36"/>
      <c r="DC142" s="36"/>
      <c r="DD142" s="36"/>
      <c r="DE142" s="36"/>
      <c r="DF142" s="36"/>
      <c r="DG142" s="36"/>
      <c r="DH142" s="36"/>
      <c r="DI142" s="49"/>
      <c r="DJ142" s="49"/>
      <c r="DK142" s="49"/>
      <c r="DL142" s="49"/>
      <c r="DM142" s="49"/>
      <c r="DN142" s="49"/>
      <c r="DO142" s="49"/>
      <c r="DP142" s="55">
        <v>0</v>
      </c>
      <c r="DQ142" s="37">
        <v>0</v>
      </c>
      <c r="DR142" s="37">
        <f>PRODUCT(Таблица1[[#This Row],[Столбец4]:[РЕГ НТЛ]])</f>
        <v>0</v>
      </c>
    </row>
    <row r="143" spans="1:122" x14ac:dyDescent="0.25">
      <c r="A143" s="35">
        <v>14</v>
      </c>
      <c r="B143" s="36" t="s">
        <v>261</v>
      </c>
      <c r="C143" s="2" t="s">
        <v>40</v>
      </c>
      <c r="D143" s="36" t="s">
        <v>14</v>
      </c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 t="s">
        <v>73</v>
      </c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  <c r="CC143" s="36"/>
      <c r="CD143" s="36"/>
      <c r="CE143" s="36"/>
      <c r="CF143" s="36"/>
      <c r="CG143" s="36"/>
      <c r="CH143" s="36"/>
      <c r="CI143" s="36"/>
      <c r="CJ143" s="36"/>
      <c r="CK143" s="36"/>
      <c r="CL143" s="36"/>
      <c r="CM143" s="36"/>
      <c r="CN143" s="36"/>
      <c r="CO143" s="36"/>
      <c r="CP143" s="36"/>
      <c r="CQ143" s="36"/>
      <c r="CR143" s="36"/>
      <c r="CS143" s="36"/>
      <c r="CT143" s="36"/>
      <c r="CU143" s="36"/>
      <c r="CV143" s="36"/>
      <c r="CW143" s="36"/>
      <c r="CX143" s="36"/>
      <c r="CY143" s="36"/>
      <c r="CZ143" s="36"/>
      <c r="DA143" s="36"/>
      <c r="DB143" s="36"/>
      <c r="DC143" s="36"/>
      <c r="DD143" s="36"/>
      <c r="DE143" s="36"/>
      <c r="DF143" s="36"/>
      <c r="DG143" s="36"/>
      <c r="DH143" s="36"/>
      <c r="DI143" s="49"/>
      <c r="DJ143" s="49"/>
      <c r="DK143" s="49"/>
      <c r="DL143" s="49"/>
      <c r="DM143" s="49"/>
      <c r="DN143" s="49"/>
      <c r="DO143" s="49"/>
      <c r="DP143" s="55">
        <v>0</v>
      </c>
      <c r="DQ143" s="37">
        <v>0</v>
      </c>
      <c r="DR143" s="37">
        <f>PRODUCT(Таблица1[[#This Row],[Столбец4]:[РЕГ НТЛ]])</f>
        <v>0</v>
      </c>
    </row>
    <row r="144" spans="1:122" x14ac:dyDescent="0.25">
      <c r="A144" s="35">
        <v>277</v>
      </c>
      <c r="B144" s="36" t="s">
        <v>276</v>
      </c>
      <c r="C144" s="2" t="s">
        <v>40</v>
      </c>
      <c r="D144" s="36" t="s">
        <v>14</v>
      </c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 t="s">
        <v>73</v>
      </c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  <c r="BV144" s="36"/>
      <c r="BW144" s="36"/>
      <c r="BX144" s="36"/>
      <c r="BY144" s="36"/>
      <c r="BZ144" s="36"/>
      <c r="CA144" s="36"/>
      <c r="CB144" s="36"/>
      <c r="CC144" s="36"/>
      <c r="CD144" s="36"/>
      <c r="CE144" s="36"/>
      <c r="CF144" s="36"/>
      <c r="CG144" s="36"/>
      <c r="CH144" s="36"/>
      <c r="CI144" s="36"/>
      <c r="CJ144" s="36"/>
      <c r="CK144" s="36"/>
      <c r="CL144" s="36"/>
      <c r="CM144" s="36"/>
      <c r="CN144" s="36"/>
      <c r="CO144" s="36"/>
      <c r="CP144" s="36"/>
      <c r="CQ144" s="36"/>
      <c r="CR144" s="36"/>
      <c r="CS144" s="36"/>
      <c r="CT144" s="36"/>
      <c r="CU144" s="36"/>
      <c r="CV144" s="36"/>
      <c r="CW144" s="36"/>
      <c r="CX144" s="36"/>
      <c r="CY144" s="36"/>
      <c r="CZ144" s="36"/>
      <c r="DA144" s="36"/>
      <c r="DB144" s="36"/>
      <c r="DC144" s="36"/>
      <c r="DD144" s="36"/>
      <c r="DE144" s="36"/>
      <c r="DF144" s="36"/>
      <c r="DG144" s="36"/>
      <c r="DH144" s="36"/>
      <c r="DI144" s="49"/>
      <c r="DJ144" s="49"/>
      <c r="DK144" s="49"/>
      <c r="DL144" s="49"/>
      <c r="DM144" s="49"/>
      <c r="DN144" s="49"/>
      <c r="DO144" s="49"/>
      <c r="DP144" s="55">
        <v>0</v>
      </c>
      <c r="DQ144" s="37">
        <v>0</v>
      </c>
      <c r="DR144" s="37">
        <f>PRODUCT(Таблица1[[#This Row],[Столбец4]:[РЕГ НТЛ]])</f>
        <v>0</v>
      </c>
    </row>
    <row r="145" spans="1:122" x14ac:dyDescent="0.25">
      <c r="A145" s="35">
        <v>5</v>
      </c>
      <c r="B145" s="36" t="s">
        <v>254</v>
      </c>
      <c r="C145" s="2" t="s">
        <v>30</v>
      </c>
      <c r="D145" s="36" t="s">
        <v>12</v>
      </c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 t="s">
        <v>62</v>
      </c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  <c r="CC145" s="36"/>
      <c r="CD145" s="36"/>
      <c r="CE145" s="36"/>
      <c r="CF145" s="36"/>
      <c r="CG145" s="36"/>
      <c r="CH145" s="36"/>
      <c r="CI145" s="36"/>
      <c r="CJ145" s="36"/>
      <c r="CK145" s="36"/>
      <c r="CL145" s="36"/>
      <c r="CM145" s="36"/>
      <c r="CN145" s="36"/>
      <c r="CO145" s="36"/>
      <c r="CP145" s="36"/>
      <c r="CQ145" s="36"/>
      <c r="CR145" s="36"/>
      <c r="CS145" s="36"/>
      <c r="CT145" s="36"/>
      <c r="CU145" s="36"/>
      <c r="CV145" s="36"/>
      <c r="CW145" s="36"/>
      <c r="CX145" s="36"/>
      <c r="CY145" s="36"/>
      <c r="CZ145" s="36"/>
      <c r="DA145" s="36"/>
      <c r="DB145" s="36"/>
      <c r="DC145" s="36"/>
      <c r="DD145" s="36"/>
      <c r="DE145" s="36"/>
      <c r="DF145" s="36"/>
      <c r="DG145" s="36"/>
      <c r="DH145" s="36"/>
      <c r="DI145" s="49"/>
      <c r="DJ145" s="49"/>
      <c r="DK145" s="49"/>
      <c r="DL145" s="49"/>
      <c r="DM145" s="49"/>
      <c r="DN145" s="49"/>
      <c r="DO145" s="49"/>
      <c r="DP145" s="55">
        <v>0</v>
      </c>
      <c r="DQ145" s="37">
        <v>1</v>
      </c>
      <c r="DR145" s="37">
        <f>PRODUCT(Таблица1[[#This Row],[Столбец4]:[РЕГ НТЛ]])</f>
        <v>0</v>
      </c>
    </row>
    <row r="146" spans="1:122" x14ac:dyDescent="0.25">
      <c r="A146" s="35">
        <v>275</v>
      </c>
      <c r="B146" s="36" t="s">
        <v>266</v>
      </c>
      <c r="C146" s="36" t="s">
        <v>23</v>
      </c>
      <c r="D146" s="36" t="s">
        <v>134</v>
      </c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 t="s">
        <v>62</v>
      </c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  <c r="CG146" s="36"/>
      <c r="CH146" s="36"/>
      <c r="CI146" s="36"/>
      <c r="CJ146" s="36"/>
      <c r="CK146" s="36"/>
      <c r="CL146" s="36"/>
      <c r="CM146" s="36"/>
      <c r="CN146" s="36"/>
      <c r="CO146" s="36"/>
      <c r="CP146" s="36"/>
      <c r="CQ146" s="36"/>
      <c r="CR146" s="36"/>
      <c r="CS146" s="36"/>
      <c r="CT146" s="36"/>
      <c r="CU146" s="36"/>
      <c r="CV146" s="36"/>
      <c r="CW146" s="36"/>
      <c r="CX146" s="36"/>
      <c r="CY146" s="36"/>
      <c r="CZ146" s="36"/>
      <c r="DA146" s="36"/>
      <c r="DB146" s="36"/>
      <c r="DC146" s="36"/>
      <c r="DD146" s="36"/>
      <c r="DE146" s="36"/>
      <c r="DF146" s="36"/>
      <c r="DG146" s="36"/>
      <c r="DH146" s="36"/>
      <c r="DI146" s="49"/>
      <c r="DJ146" s="49"/>
      <c r="DK146" s="49"/>
      <c r="DL146" s="49"/>
      <c r="DM146" s="49"/>
      <c r="DN146" s="49"/>
      <c r="DO146" s="49"/>
      <c r="DP146" s="55">
        <v>0</v>
      </c>
      <c r="DQ146" s="37">
        <v>1</v>
      </c>
      <c r="DR146" s="37">
        <f>PRODUCT(Таблица1[[#This Row],[Столбец4]:[РЕГ НТЛ]])</f>
        <v>0</v>
      </c>
    </row>
    <row r="147" spans="1:122" x14ac:dyDescent="0.25">
      <c r="A147" s="35">
        <v>46</v>
      </c>
      <c r="B147" s="36" t="s">
        <v>283</v>
      </c>
      <c r="C147" s="2" t="s">
        <v>30</v>
      </c>
      <c r="D147" s="36" t="s">
        <v>12</v>
      </c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 t="s">
        <v>62</v>
      </c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  <c r="CQ147" s="36"/>
      <c r="CR147" s="36"/>
      <c r="CS147" s="36"/>
      <c r="CT147" s="36"/>
      <c r="CU147" s="36"/>
      <c r="CV147" s="36"/>
      <c r="CW147" s="36"/>
      <c r="CX147" s="36"/>
      <c r="CY147" s="36"/>
      <c r="CZ147" s="36"/>
      <c r="DA147" s="36"/>
      <c r="DB147" s="36"/>
      <c r="DC147" s="36"/>
      <c r="DD147" s="36"/>
      <c r="DE147" s="36"/>
      <c r="DF147" s="36"/>
      <c r="DG147" s="36"/>
      <c r="DH147" s="36"/>
      <c r="DI147" s="49"/>
      <c r="DJ147" s="49"/>
      <c r="DK147" s="49"/>
      <c r="DL147" s="49"/>
      <c r="DM147" s="49"/>
      <c r="DN147" s="49"/>
      <c r="DO147" s="49"/>
      <c r="DP147" s="55">
        <v>0</v>
      </c>
      <c r="DQ147" s="37">
        <v>1</v>
      </c>
      <c r="DR147" s="37">
        <f>PRODUCT(Таблица1[[#This Row],[Столбец4]:[РЕГ НТЛ]])</f>
        <v>0</v>
      </c>
    </row>
    <row r="148" spans="1:122" x14ac:dyDescent="0.25">
      <c r="A148" s="35">
        <v>20</v>
      </c>
      <c r="B148" s="36" t="s">
        <v>318</v>
      </c>
      <c r="C148" s="2" t="s">
        <v>40</v>
      </c>
      <c r="D148" s="36" t="s">
        <v>14</v>
      </c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 t="s">
        <v>62</v>
      </c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  <c r="CC148" s="36"/>
      <c r="CD148" s="36"/>
      <c r="CE148" s="36"/>
      <c r="CF148" s="36"/>
      <c r="CG148" s="36"/>
      <c r="CH148" s="36"/>
      <c r="CI148" s="36"/>
      <c r="CJ148" s="36"/>
      <c r="CK148" s="36"/>
      <c r="CL148" s="36"/>
      <c r="CM148" s="36"/>
      <c r="CN148" s="36"/>
      <c r="CO148" s="36"/>
      <c r="CP148" s="36"/>
      <c r="CQ148" s="36"/>
      <c r="CR148" s="36"/>
      <c r="CS148" s="36"/>
      <c r="CT148" s="36"/>
      <c r="CU148" s="36"/>
      <c r="CV148" s="36"/>
      <c r="CW148" s="36"/>
      <c r="CX148" s="36"/>
      <c r="CY148" s="36"/>
      <c r="CZ148" s="36"/>
      <c r="DA148" s="36"/>
      <c r="DB148" s="36"/>
      <c r="DC148" s="36"/>
      <c r="DD148" s="36"/>
      <c r="DE148" s="36"/>
      <c r="DF148" s="36"/>
      <c r="DG148" s="36"/>
      <c r="DH148" s="36"/>
      <c r="DI148" s="49"/>
      <c r="DJ148" s="49"/>
      <c r="DK148" s="49"/>
      <c r="DL148" s="49"/>
      <c r="DM148" s="49"/>
      <c r="DN148" s="49"/>
      <c r="DO148" s="49"/>
      <c r="DP148" s="55">
        <v>0</v>
      </c>
      <c r="DQ148" s="37">
        <v>0</v>
      </c>
      <c r="DR148" s="37">
        <f>PRODUCT(Таблица1[[#This Row],[Столбец4]:[РЕГ НТЛ]])</f>
        <v>0</v>
      </c>
    </row>
    <row r="149" spans="1:122" x14ac:dyDescent="0.25">
      <c r="A149" s="35">
        <v>41</v>
      </c>
      <c r="B149" s="36" t="s">
        <v>299</v>
      </c>
      <c r="C149" s="36" t="s">
        <v>23</v>
      </c>
      <c r="D149" s="36" t="s">
        <v>133</v>
      </c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>
        <v>1</v>
      </c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/>
      <c r="BR149" s="36"/>
      <c r="BS149" s="36"/>
      <c r="BT149" s="36"/>
      <c r="BU149" s="36"/>
      <c r="BV149" s="36"/>
      <c r="BW149" s="36"/>
      <c r="BX149" s="36"/>
      <c r="BY149" s="36"/>
      <c r="BZ149" s="36"/>
      <c r="CA149" s="36"/>
      <c r="CB149" s="36"/>
      <c r="CC149" s="36"/>
      <c r="CD149" s="36"/>
      <c r="CE149" s="36"/>
      <c r="CF149" s="36"/>
      <c r="CG149" s="36"/>
      <c r="CH149" s="36"/>
      <c r="CI149" s="36"/>
      <c r="CJ149" s="36"/>
      <c r="CK149" s="36"/>
      <c r="CL149" s="36"/>
      <c r="CM149" s="36"/>
      <c r="CN149" s="36"/>
      <c r="CO149" s="36"/>
      <c r="CP149" s="36"/>
      <c r="CQ149" s="36"/>
      <c r="CR149" s="36"/>
      <c r="CS149" s="36"/>
      <c r="CT149" s="36"/>
      <c r="CU149" s="36"/>
      <c r="CV149" s="36"/>
      <c r="CW149" s="36"/>
      <c r="CX149" s="36"/>
      <c r="CY149" s="36"/>
      <c r="CZ149" s="36"/>
      <c r="DA149" s="36"/>
      <c r="DB149" s="36"/>
      <c r="DC149" s="36"/>
      <c r="DD149" s="36"/>
      <c r="DE149" s="36"/>
      <c r="DF149" s="36"/>
      <c r="DG149" s="36"/>
      <c r="DH149" s="36"/>
      <c r="DI149" s="49"/>
      <c r="DJ149" s="49"/>
      <c r="DK149" s="49"/>
      <c r="DL149" s="49"/>
      <c r="DM149" s="49"/>
      <c r="DN149" s="49"/>
      <c r="DO149" s="49"/>
      <c r="DP149" s="55">
        <v>6</v>
      </c>
      <c r="DQ149" s="37">
        <v>1</v>
      </c>
      <c r="DR149" s="37">
        <f>PRODUCT(Таблица1[[#This Row],[Столбец4]:[РЕГ НТЛ]])</f>
        <v>6</v>
      </c>
    </row>
    <row r="150" spans="1:122" x14ac:dyDescent="0.25">
      <c r="A150" s="35">
        <v>39</v>
      </c>
      <c r="B150" s="36" t="s">
        <v>306</v>
      </c>
      <c r="C150" s="36" t="s">
        <v>28</v>
      </c>
      <c r="D150" s="36" t="s">
        <v>11</v>
      </c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>
        <v>2</v>
      </c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  <c r="CD150" s="36"/>
      <c r="CE150" s="36"/>
      <c r="CF150" s="36"/>
      <c r="CG150" s="36"/>
      <c r="CH150" s="36"/>
      <c r="CI150" s="36"/>
      <c r="CJ150" s="36"/>
      <c r="CK150" s="36"/>
      <c r="CL150" s="36"/>
      <c r="CM150" s="36"/>
      <c r="CN150" s="36"/>
      <c r="CO150" s="36"/>
      <c r="CP150" s="36"/>
      <c r="CQ150" s="36"/>
      <c r="CR150" s="36"/>
      <c r="CS150" s="36"/>
      <c r="CT150" s="36"/>
      <c r="CU150" s="36"/>
      <c r="CV150" s="36"/>
      <c r="CW150" s="36"/>
      <c r="CX150" s="36"/>
      <c r="CY150" s="36"/>
      <c r="CZ150" s="36"/>
      <c r="DA150" s="36"/>
      <c r="DB150" s="36"/>
      <c r="DC150" s="36"/>
      <c r="DD150" s="36"/>
      <c r="DE150" s="36"/>
      <c r="DF150" s="36"/>
      <c r="DG150" s="36"/>
      <c r="DH150" s="36"/>
      <c r="DI150" s="49"/>
      <c r="DJ150" s="49"/>
      <c r="DK150" s="49"/>
      <c r="DL150" s="49"/>
      <c r="DM150" s="49"/>
      <c r="DN150" s="49"/>
      <c r="DO150" s="49"/>
      <c r="DP150" s="55">
        <v>4</v>
      </c>
      <c r="DQ150" s="37">
        <v>1</v>
      </c>
      <c r="DR150" s="37">
        <f>PRODUCT(Таблица1[[#This Row],[Столбец4]:[РЕГ НТЛ]])</f>
        <v>4</v>
      </c>
    </row>
    <row r="151" spans="1:122" x14ac:dyDescent="0.25">
      <c r="A151" s="35">
        <v>6</v>
      </c>
      <c r="B151" s="36" t="s">
        <v>327</v>
      </c>
      <c r="C151" s="36" t="s">
        <v>23</v>
      </c>
      <c r="D151" s="36" t="s">
        <v>114</v>
      </c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>
        <v>3</v>
      </c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36"/>
      <c r="BY151" s="36"/>
      <c r="BZ151" s="36"/>
      <c r="CA151" s="36"/>
      <c r="CB151" s="36"/>
      <c r="CC151" s="36"/>
      <c r="CD151" s="36"/>
      <c r="CE151" s="36"/>
      <c r="CF151" s="36"/>
      <c r="CG151" s="36"/>
      <c r="CH151" s="36"/>
      <c r="CI151" s="36"/>
      <c r="CJ151" s="36"/>
      <c r="CK151" s="36"/>
      <c r="CL151" s="36"/>
      <c r="CM151" s="36"/>
      <c r="CN151" s="36"/>
      <c r="CO151" s="36"/>
      <c r="CP151" s="36"/>
      <c r="CQ151" s="36"/>
      <c r="CR151" s="36"/>
      <c r="CS151" s="36"/>
      <c r="CT151" s="36"/>
      <c r="CU151" s="36"/>
      <c r="CV151" s="36"/>
      <c r="CW151" s="36"/>
      <c r="CX151" s="36"/>
      <c r="CY151" s="36"/>
      <c r="CZ151" s="36"/>
      <c r="DA151" s="36"/>
      <c r="DB151" s="36"/>
      <c r="DC151" s="36"/>
      <c r="DD151" s="36"/>
      <c r="DE151" s="36"/>
      <c r="DF151" s="36"/>
      <c r="DG151" s="36"/>
      <c r="DH151" s="36"/>
      <c r="DI151" s="49"/>
      <c r="DJ151" s="49"/>
      <c r="DK151" s="49"/>
      <c r="DL151" s="49"/>
      <c r="DM151" s="49"/>
      <c r="DN151" s="49"/>
      <c r="DO151" s="49"/>
      <c r="DP151" s="55">
        <v>4</v>
      </c>
      <c r="DQ151" s="37">
        <v>1</v>
      </c>
      <c r="DR151" s="37">
        <f>PRODUCT(Таблица1[[#This Row],[Столбец4]:[РЕГ НТЛ]])</f>
        <v>4</v>
      </c>
    </row>
    <row r="152" spans="1:122" x14ac:dyDescent="0.25">
      <c r="A152" s="35">
        <v>20</v>
      </c>
      <c r="B152" s="36" t="s">
        <v>318</v>
      </c>
      <c r="C152" s="2" t="s">
        <v>40</v>
      </c>
      <c r="D152" s="36" t="s">
        <v>14</v>
      </c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>
        <v>4</v>
      </c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9"/>
      <c r="BD152" s="39"/>
      <c r="BE152" s="39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  <c r="BW152" s="36"/>
      <c r="BX152" s="36"/>
      <c r="BY152" s="36"/>
      <c r="BZ152" s="36"/>
      <c r="CA152" s="36"/>
      <c r="CB152" s="36"/>
      <c r="CC152" s="36"/>
      <c r="CD152" s="36"/>
      <c r="CE152" s="36"/>
      <c r="CF152" s="36"/>
      <c r="CG152" s="36"/>
      <c r="CH152" s="36"/>
      <c r="CI152" s="36"/>
      <c r="CJ152" s="36"/>
      <c r="CK152" s="36"/>
      <c r="CL152" s="36"/>
      <c r="CM152" s="36"/>
      <c r="CN152" s="36"/>
      <c r="CO152" s="36"/>
      <c r="CP152" s="36"/>
      <c r="CQ152" s="36"/>
      <c r="CR152" s="36"/>
      <c r="CS152" s="36"/>
      <c r="CT152" s="36"/>
      <c r="CU152" s="36"/>
      <c r="CV152" s="36"/>
      <c r="CW152" s="36"/>
      <c r="CX152" s="36"/>
      <c r="CY152" s="36"/>
      <c r="CZ152" s="36"/>
      <c r="DA152" s="36"/>
      <c r="DB152" s="36"/>
      <c r="DC152" s="36"/>
      <c r="DD152" s="36"/>
      <c r="DE152" s="36"/>
      <c r="DF152" s="36"/>
      <c r="DG152" s="36"/>
      <c r="DH152" s="36"/>
      <c r="DI152" s="49"/>
      <c r="DJ152" s="51"/>
      <c r="DK152" s="51"/>
      <c r="DL152" s="51"/>
      <c r="DM152" s="51"/>
      <c r="DN152" s="51"/>
      <c r="DO152" s="51"/>
      <c r="DP152" s="55">
        <v>2</v>
      </c>
      <c r="DQ152" s="40">
        <v>0</v>
      </c>
      <c r="DR152" s="40">
        <f>PRODUCT(Таблица1[[#This Row],[Столбец4]:[РЕГ НТЛ]])</f>
        <v>0</v>
      </c>
    </row>
    <row r="153" spans="1:122" x14ac:dyDescent="0.25">
      <c r="A153" s="35">
        <v>32</v>
      </c>
      <c r="B153" s="36" t="s">
        <v>354</v>
      </c>
      <c r="C153" s="36" t="s">
        <v>28</v>
      </c>
      <c r="D153" s="36" t="s">
        <v>11</v>
      </c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>
        <v>5</v>
      </c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6"/>
      <c r="CL153" s="36"/>
      <c r="CM153" s="36"/>
      <c r="CN153" s="36"/>
      <c r="CO153" s="36"/>
      <c r="CP153" s="36"/>
      <c r="CQ153" s="36"/>
      <c r="CR153" s="36"/>
      <c r="CS153" s="36"/>
      <c r="CT153" s="36"/>
      <c r="CU153" s="36"/>
      <c r="CV153" s="36"/>
      <c r="CW153" s="36"/>
      <c r="CX153" s="36"/>
      <c r="CY153" s="36"/>
      <c r="CZ153" s="36"/>
      <c r="DA153" s="36"/>
      <c r="DB153" s="36"/>
      <c r="DC153" s="36"/>
      <c r="DD153" s="36"/>
      <c r="DE153" s="36"/>
      <c r="DF153" s="36"/>
      <c r="DG153" s="36"/>
      <c r="DH153" s="36"/>
      <c r="DI153" s="36"/>
      <c r="DJ153" s="36"/>
      <c r="DK153" s="36"/>
      <c r="DL153" s="36"/>
      <c r="DM153" s="36"/>
      <c r="DN153" s="36"/>
      <c r="DO153" s="36"/>
      <c r="DP153" s="55">
        <v>2</v>
      </c>
      <c r="DQ153" s="37">
        <v>1</v>
      </c>
      <c r="DR153" s="37">
        <f>PRODUCT(Таблица1[[#This Row],[Столбец4]:[РЕГ НТЛ]])</f>
        <v>2</v>
      </c>
    </row>
    <row r="154" spans="1:122" x14ac:dyDescent="0.25">
      <c r="A154" s="35">
        <v>34</v>
      </c>
      <c r="B154" s="36" t="s">
        <v>335</v>
      </c>
      <c r="C154" s="36" t="s">
        <v>23</v>
      </c>
      <c r="D154" s="36" t="s">
        <v>134</v>
      </c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>
        <v>6</v>
      </c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  <c r="CC154" s="36"/>
      <c r="CD154" s="36"/>
      <c r="CE154" s="36"/>
      <c r="CF154" s="36"/>
      <c r="CG154" s="36"/>
      <c r="CH154" s="36"/>
      <c r="CI154" s="36"/>
      <c r="CJ154" s="36"/>
      <c r="CK154" s="36"/>
      <c r="CL154" s="36"/>
      <c r="CM154" s="36"/>
      <c r="CN154" s="36"/>
      <c r="CO154" s="36"/>
      <c r="CP154" s="36"/>
      <c r="CQ154" s="36"/>
      <c r="CR154" s="36"/>
      <c r="CS154" s="36"/>
      <c r="CT154" s="36"/>
      <c r="CU154" s="36"/>
      <c r="CV154" s="36"/>
      <c r="CW154" s="36"/>
      <c r="CX154" s="36"/>
      <c r="CY154" s="36"/>
      <c r="CZ154" s="36"/>
      <c r="DA154" s="36"/>
      <c r="DB154" s="36"/>
      <c r="DC154" s="36"/>
      <c r="DD154" s="36"/>
      <c r="DE154" s="36"/>
      <c r="DF154" s="36"/>
      <c r="DG154" s="36"/>
      <c r="DH154" s="36"/>
      <c r="DI154" s="36"/>
      <c r="DJ154" s="36"/>
      <c r="DK154" s="36"/>
      <c r="DL154" s="36"/>
      <c r="DM154" s="36"/>
      <c r="DN154" s="36"/>
      <c r="DO154" s="36"/>
      <c r="DP154" s="55">
        <v>2</v>
      </c>
      <c r="DQ154" s="37">
        <v>1</v>
      </c>
      <c r="DR154" s="37">
        <f>PRODUCT(Таблица1[[#This Row],[Столбец4]:[РЕГ НТЛ]])</f>
        <v>2</v>
      </c>
    </row>
    <row r="155" spans="1:122" x14ac:dyDescent="0.25">
      <c r="A155" s="35">
        <v>3</v>
      </c>
      <c r="B155" s="36" t="s">
        <v>351</v>
      </c>
      <c r="C155" s="2" t="s">
        <v>40</v>
      </c>
      <c r="D155" s="36" t="s">
        <v>14</v>
      </c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>
        <v>10</v>
      </c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  <c r="CD155" s="36"/>
      <c r="CE155" s="36"/>
      <c r="CF155" s="36"/>
      <c r="CG155" s="36"/>
      <c r="CH155" s="36"/>
      <c r="CI155" s="36"/>
      <c r="CJ155" s="36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/>
      <c r="CU155" s="36"/>
      <c r="CV155" s="36"/>
      <c r="CW155" s="36"/>
      <c r="CX155" s="36"/>
      <c r="CY155" s="36"/>
      <c r="CZ155" s="36"/>
      <c r="DA155" s="36"/>
      <c r="DB155" s="36"/>
      <c r="DC155" s="36"/>
      <c r="DD155" s="36"/>
      <c r="DE155" s="36"/>
      <c r="DF155" s="36"/>
      <c r="DG155" s="36"/>
      <c r="DH155" s="36"/>
      <c r="DI155" s="36"/>
      <c r="DJ155" s="36"/>
      <c r="DK155" s="36"/>
      <c r="DL155" s="36"/>
      <c r="DM155" s="36"/>
      <c r="DN155" s="36"/>
      <c r="DO155" s="36"/>
      <c r="DP155" s="56">
        <v>0</v>
      </c>
      <c r="DQ155" s="37">
        <v>0</v>
      </c>
      <c r="DR155" s="37">
        <f>PRODUCT(Таблица1[[#This Row],[Столбец4]:[РЕГ НТЛ]])</f>
        <v>0</v>
      </c>
    </row>
    <row r="156" spans="1:122" x14ac:dyDescent="0.25">
      <c r="A156" s="35">
        <v>24</v>
      </c>
      <c r="B156" s="36" t="s">
        <v>337</v>
      </c>
      <c r="C156" s="2" t="s">
        <v>127</v>
      </c>
      <c r="D156" s="36" t="s">
        <v>135</v>
      </c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>
        <v>11</v>
      </c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6"/>
      <c r="CL156" s="36"/>
      <c r="CM156" s="36"/>
      <c r="CN156" s="36"/>
      <c r="CO156" s="36"/>
      <c r="CP156" s="36"/>
      <c r="CQ156" s="36"/>
      <c r="CR156" s="36"/>
      <c r="CS156" s="36"/>
      <c r="CT156" s="36"/>
      <c r="CU156" s="36"/>
      <c r="CV156" s="36"/>
      <c r="CW156" s="36"/>
      <c r="CX156" s="36"/>
      <c r="CY156" s="36"/>
      <c r="CZ156" s="36"/>
      <c r="DA156" s="36"/>
      <c r="DB156" s="36"/>
      <c r="DC156" s="36"/>
      <c r="DD156" s="36"/>
      <c r="DE156" s="36"/>
      <c r="DF156" s="36"/>
      <c r="DG156" s="36"/>
      <c r="DH156" s="36"/>
      <c r="DI156" s="36"/>
      <c r="DJ156" s="36"/>
      <c r="DK156" s="36"/>
      <c r="DL156" s="36"/>
      <c r="DM156" s="36"/>
      <c r="DN156" s="36"/>
      <c r="DO156" s="36"/>
      <c r="DP156" s="56">
        <v>0</v>
      </c>
      <c r="DQ156" s="37">
        <v>0</v>
      </c>
      <c r="DR156" s="37">
        <f>PRODUCT(Таблица1[[#This Row],[Столбец4]:[РЕГ НТЛ]])</f>
        <v>0</v>
      </c>
    </row>
    <row r="157" spans="1:122" x14ac:dyDescent="0.25">
      <c r="A157" s="35">
        <v>1</v>
      </c>
      <c r="B157" s="36" t="s">
        <v>332</v>
      </c>
      <c r="C157" s="2" t="s">
        <v>127</v>
      </c>
      <c r="D157" s="36" t="s">
        <v>138</v>
      </c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 t="s">
        <v>90</v>
      </c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  <c r="BW157" s="36"/>
      <c r="BX157" s="36"/>
      <c r="BY157" s="36"/>
      <c r="BZ157" s="36"/>
      <c r="CA157" s="36"/>
      <c r="CB157" s="36"/>
      <c r="CC157" s="36"/>
      <c r="CD157" s="36"/>
      <c r="CE157" s="36"/>
      <c r="CF157" s="36"/>
      <c r="CG157" s="36"/>
      <c r="CH157" s="36"/>
      <c r="CI157" s="36"/>
      <c r="CJ157" s="36"/>
      <c r="CK157" s="36"/>
      <c r="CL157" s="36"/>
      <c r="CM157" s="36"/>
      <c r="CN157" s="36"/>
      <c r="CO157" s="36"/>
      <c r="CP157" s="36"/>
      <c r="CQ157" s="36"/>
      <c r="CR157" s="36"/>
      <c r="CS157" s="36"/>
      <c r="CT157" s="36"/>
      <c r="CU157" s="36"/>
      <c r="CV157" s="36"/>
      <c r="CW157" s="36"/>
      <c r="CX157" s="36"/>
      <c r="CY157" s="36"/>
      <c r="CZ157" s="36"/>
      <c r="DA157" s="36"/>
      <c r="DB157" s="36"/>
      <c r="DC157" s="36"/>
      <c r="DD157" s="36"/>
      <c r="DE157" s="36"/>
      <c r="DF157" s="36"/>
      <c r="DG157" s="36"/>
      <c r="DH157" s="36"/>
      <c r="DI157" s="36"/>
      <c r="DJ157" s="36"/>
      <c r="DK157" s="36"/>
      <c r="DL157" s="36"/>
      <c r="DM157" s="36"/>
      <c r="DN157" s="36"/>
      <c r="DO157" s="36"/>
      <c r="DP157" s="55">
        <v>0</v>
      </c>
      <c r="DQ157" s="37">
        <v>0</v>
      </c>
      <c r="DR157" s="37">
        <f>PRODUCT(Таблица1[[#This Row],[Столбец4]:[РЕГ НТЛ]])</f>
        <v>0</v>
      </c>
    </row>
    <row r="158" spans="1:122" x14ac:dyDescent="0.25">
      <c r="A158" s="35">
        <v>12</v>
      </c>
      <c r="B158" s="36" t="s">
        <v>360</v>
      </c>
      <c r="C158" s="2" t="s">
        <v>127</v>
      </c>
      <c r="D158" s="36" t="s">
        <v>135</v>
      </c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 t="s">
        <v>90</v>
      </c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/>
      <c r="BX158" s="36"/>
      <c r="BY158" s="36"/>
      <c r="BZ158" s="36"/>
      <c r="CA158" s="36"/>
      <c r="CB158" s="36"/>
      <c r="CC158" s="36"/>
      <c r="CD158" s="36"/>
      <c r="CE158" s="36"/>
      <c r="CF158" s="36"/>
      <c r="CG158" s="36"/>
      <c r="CH158" s="36"/>
      <c r="CI158" s="36"/>
      <c r="CJ158" s="36"/>
      <c r="CK158" s="36"/>
      <c r="CL158" s="36"/>
      <c r="CM158" s="36"/>
      <c r="CN158" s="36"/>
      <c r="CO158" s="36"/>
      <c r="CP158" s="36"/>
      <c r="CQ158" s="36"/>
      <c r="CR158" s="36"/>
      <c r="CS158" s="36"/>
      <c r="CT158" s="36"/>
      <c r="CU158" s="36"/>
      <c r="CV158" s="36"/>
      <c r="CW158" s="36"/>
      <c r="CX158" s="36"/>
      <c r="CY158" s="36"/>
      <c r="CZ158" s="36"/>
      <c r="DA158" s="36"/>
      <c r="DB158" s="36"/>
      <c r="DC158" s="36"/>
      <c r="DD158" s="36"/>
      <c r="DE158" s="36"/>
      <c r="DF158" s="36"/>
      <c r="DG158" s="36"/>
      <c r="DH158" s="36"/>
      <c r="DI158" s="36"/>
      <c r="DJ158" s="36"/>
      <c r="DK158" s="36"/>
      <c r="DL158" s="36"/>
      <c r="DM158" s="36"/>
      <c r="DN158" s="36"/>
      <c r="DO158" s="36"/>
      <c r="DP158" s="55">
        <v>0</v>
      </c>
      <c r="DQ158" s="37">
        <v>0</v>
      </c>
      <c r="DR158" s="37">
        <f>PRODUCT(Таблица1[[#This Row],[Столбец4]:[РЕГ НТЛ]])</f>
        <v>0</v>
      </c>
    </row>
    <row r="159" spans="1:122" x14ac:dyDescent="0.25">
      <c r="A159" s="35">
        <v>30</v>
      </c>
      <c r="B159" s="36" t="s">
        <v>272</v>
      </c>
      <c r="C159" s="2" t="s">
        <v>131</v>
      </c>
      <c r="D159" s="36" t="s">
        <v>115</v>
      </c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 t="s">
        <v>142</v>
      </c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  <c r="BQ159" s="36"/>
      <c r="BR159" s="36"/>
      <c r="BS159" s="36"/>
      <c r="BT159" s="36"/>
      <c r="BU159" s="36"/>
      <c r="BV159" s="36"/>
      <c r="BW159" s="36"/>
      <c r="BX159" s="36"/>
      <c r="BY159" s="36"/>
      <c r="BZ159" s="36"/>
      <c r="CA159" s="36"/>
      <c r="CB159" s="36"/>
      <c r="CC159" s="36"/>
      <c r="CD159" s="36"/>
      <c r="CE159" s="36"/>
      <c r="CF159" s="36"/>
      <c r="CG159" s="36"/>
      <c r="CH159" s="36"/>
      <c r="CI159" s="36"/>
      <c r="CJ159" s="36"/>
      <c r="CK159" s="36"/>
      <c r="CL159" s="36"/>
      <c r="CM159" s="36"/>
      <c r="CN159" s="36"/>
      <c r="CO159" s="36"/>
      <c r="CP159" s="36"/>
      <c r="CQ159" s="36"/>
      <c r="CR159" s="36"/>
      <c r="CS159" s="36"/>
      <c r="CT159" s="36"/>
      <c r="CU159" s="36"/>
      <c r="CV159" s="36"/>
      <c r="CW159" s="36"/>
      <c r="CX159" s="36"/>
      <c r="CY159" s="36"/>
      <c r="CZ159" s="36"/>
      <c r="DA159" s="36"/>
      <c r="DB159" s="36"/>
      <c r="DC159" s="36"/>
      <c r="DD159" s="36"/>
      <c r="DE159" s="36"/>
      <c r="DF159" s="36"/>
      <c r="DG159" s="36"/>
      <c r="DH159" s="36"/>
      <c r="DI159" s="36"/>
      <c r="DJ159" s="36"/>
      <c r="DK159" s="36"/>
      <c r="DL159" s="36"/>
      <c r="DM159" s="36"/>
      <c r="DN159" s="36"/>
      <c r="DO159" s="36"/>
      <c r="DP159" s="56">
        <v>0</v>
      </c>
      <c r="DQ159" s="37">
        <v>0</v>
      </c>
      <c r="DR159" s="37">
        <f>PRODUCT(Таблица1[[#This Row],[Столбец4]:[РЕГ НТЛ]])</f>
        <v>0</v>
      </c>
    </row>
    <row r="160" spans="1:122" x14ac:dyDescent="0.25">
      <c r="A160" s="35">
        <v>18</v>
      </c>
      <c r="B160" s="36" t="s">
        <v>317</v>
      </c>
      <c r="C160" s="2" t="s">
        <v>30</v>
      </c>
      <c r="D160" s="36" t="s">
        <v>12</v>
      </c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 t="s">
        <v>142</v>
      </c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  <c r="BO160" s="36"/>
      <c r="BP160" s="36"/>
      <c r="BQ160" s="36"/>
      <c r="BR160" s="36"/>
      <c r="BS160" s="36"/>
      <c r="BT160" s="36"/>
      <c r="BU160" s="36"/>
      <c r="BV160" s="36"/>
      <c r="BW160" s="36"/>
      <c r="BX160" s="36"/>
      <c r="BY160" s="36"/>
      <c r="BZ160" s="36"/>
      <c r="CA160" s="36"/>
      <c r="CB160" s="36"/>
      <c r="CC160" s="36"/>
      <c r="CD160" s="36"/>
      <c r="CE160" s="36"/>
      <c r="CF160" s="36"/>
      <c r="CG160" s="36"/>
      <c r="CH160" s="36"/>
      <c r="CI160" s="36"/>
      <c r="CJ160" s="36"/>
      <c r="CK160" s="36"/>
      <c r="CL160" s="36"/>
      <c r="CM160" s="36"/>
      <c r="CN160" s="36"/>
      <c r="CO160" s="36"/>
      <c r="CP160" s="36"/>
      <c r="CQ160" s="36"/>
      <c r="CR160" s="36"/>
      <c r="CS160" s="36"/>
      <c r="CT160" s="36"/>
      <c r="CU160" s="36"/>
      <c r="CV160" s="36"/>
      <c r="CW160" s="36"/>
      <c r="CX160" s="36"/>
      <c r="CY160" s="36"/>
      <c r="CZ160" s="36"/>
      <c r="DA160" s="36"/>
      <c r="DB160" s="36"/>
      <c r="DC160" s="36"/>
      <c r="DD160" s="36"/>
      <c r="DE160" s="36"/>
      <c r="DF160" s="36"/>
      <c r="DG160" s="36"/>
      <c r="DH160" s="36"/>
      <c r="DI160" s="36"/>
      <c r="DJ160" s="36"/>
      <c r="DK160" s="36"/>
      <c r="DL160" s="36"/>
      <c r="DM160" s="36"/>
      <c r="DN160" s="36"/>
      <c r="DO160" s="36"/>
      <c r="DP160" s="56">
        <v>0</v>
      </c>
      <c r="DQ160" s="37">
        <v>1</v>
      </c>
      <c r="DR160" s="37">
        <f>PRODUCT(Таблица1[[#This Row],[Столбец4]:[РЕГ НТЛ]])</f>
        <v>0</v>
      </c>
    </row>
    <row r="161" spans="1:122" x14ac:dyDescent="0.25">
      <c r="A161" s="35">
        <v>28</v>
      </c>
      <c r="B161" s="36" t="s">
        <v>333</v>
      </c>
      <c r="C161" s="36" t="s">
        <v>23</v>
      </c>
      <c r="D161" s="36" t="s">
        <v>134</v>
      </c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 t="s">
        <v>142</v>
      </c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36"/>
      <c r="BR161" s="36"/>
      <c r="BS161" s="36"/>
      <c r="BT161" s="36"/>
      <c r="BU161" s="36"/>
      <c r="BV161" s="36"/>
      <c r="BW161" s="36"/>
      <c r="BX161" s="36"/>
      <c r="BY161" s="36"/>
      <c r="BZ161" s="36"/>
      <c r="CA161" s="36"/>
      <c r="CB161" s="36"/>
      <c r="CC161" s="36"/>
      <c r="CD161" s="36"/>
      <c r="CE161" s="36"/>
      <c r="CF161" s="36"/>
      <c r="CG161" s="36"/>
      <c r="CH161" s="36"/>
      <c r="CI161" s="36"/>
      <c r="CJ161" s="36"/>
      <c r="CK161" s="36"/>
      <c r="CL161" s="36"/>
      <c r="CM161" s="36"/>
      <c r="CN161" s="36"/>
      <c r="CO161" s="36"/>
      <c r="CP161" s="36"/>
      <c r="CQ161" s="36"/>
      <c r="CR161" s="36"/>
      <c r="CS161" s="36"/>
      <c r="CT161" s="36"/>
      <c r="CU161" s="36"/>
      <c r="CV161" s="36"/>
      <c r="CW161" s="36"/>
      <c r="CX161" s="36"/>
      <c r="CY161" s="36"/>
      <c r="CZ161" s="36"/>
      <c r="DA161" s="36"/>
      <c r="DB161" s="36"/>
      <c r="DC161" s="36"/>
      <c r="DD161" s="36"/>
      <c r="DE161" s="36"/>
      <c r="DF161" s="36"/>
      <c r="DG161" s="36"/>
      <c r="DH161" s="36"/>
      <c r="DI161" s="36"/>
      <c r="DJ161" s="36"/>
      <c r="DK161" s="36"/>
      <c r="DL161" s="36"/>
      <c r="DM161" s="36"/>
      <c r="DN161" s="36"/>
      <c r="DO161" s="36"/>
      <c r="DP161" s="56">
        <v>0</v>
      </c>
      <c r="DQ161" s="37">
        <v>1</v>
      </c>
      <c r="DR161" s="37">
        <f>PRODUCT(Таблица1[[#This Row],[Столбец4]:[РЕГ НТЛ]])</f>
        <v>0</v>
      </c>
    </row>
    <row r="162" spans="1:122" x14ac:dyDescent="0.25">
      <c r="A162" s="10">
        <v>36</v>
      </c>
      <c r="B162" s="2" t="s">
        <v>303</v>
      </c>
      <c r="C162" s="2" t="s">
        <v>30</v>
      </c>
      <c r="D162" s="2" t="s">
        <v>12</v>
      </c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>
        <v>1</v>
      </c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1"/>
      <c r="AR162" s="1"/>
      <c r="AS162" s="1"/>
      <c r="AT162" s="1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14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57">
        <v>6</v>
      </c>
      <c r="DQ162" s="23">
        <v>1</v>
      </c>
      <c r="DR162" s="23">
        <f>PRODUCT(Таблица1[[#This Row],[Столбец4]:[РЕГ НТЛ]])</f>
        <v>6</v>
      </c>
    </row>
    <row r="163" spans="1:122" x14ac:dyDescent="0.25">
      <c r="A163" s="10">
        <v>2</v>
      </c>
      <c r="B163" s="2" t="s">
        <v>329</v>
      </c>
      <c r="C163" s="2" t="s">
        <v>30</v>
      </c>
      <c r="D163" s="2" t="s">
        <v>12</v>
      </c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>
        <v>2</v>
      </c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1"/>
      <c r="AR163" s="1"/>
      <c r="AS163" s="1"/>
      <c r="AT163" s="1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14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57">
        <v>4</v>
      </c>
      <c r="DQ163" s="23">
        <v>0</v>
      </c>
      <c r="DR163" s="23">
        <f>PRODUCT(Таблица1[[#This Row],[Столбец4]:[РЕГ НТЛ]])</f>
        <v>0</v>
      </c>
    </row>
    <row r="164" spans="1:122" x14ac:dyDescent="0.25">
      <c r="A164" s="10">
        <v>17</v>
      </c>
      <c r="B164" s="2" t="s">
        <v>349</v>
      </c>
      <c r="C164" s="2" t="s">
        <v>25</v>
      </c>
      <c r="D164" s="2" t="s">
        <v>110</v>
      </c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>
        <v>3</v>
      </c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1"/>
      <c r="AR164" s="1"/>
      <c r="AS164" s="1"/>
      <c r="AT164" s="1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15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57">
        <v>4</v>
      </c>
      <c r="DQ164" s="23">
        <v>1</v>
      </c>
      <c r="DR164" s="23">
        <f>PRODUCT(Таблица1[[#This Row],[Столбец4]:[РЕГ НТЛ]])</f>
        <v>4</v>
      </c>
    </row>
    <row r="165" spans="1:122" x14ac:dyDescent="0.25">
      <c r="A165" s="10">
        <v>25</v>
      </c>
      <c r="B165" s="2" t="s">
        <v>323</v>
      </c>
      <c r="C165" s="2" t="s">
        <v>25</v>
      </c>
      <c r="D165" s="2" t="s">
        <v>13</v>
      </c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>
        <v>4</v>
      </c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57">
        <v>2</v>
      </c>
      <c r="DQ165" s="23">
        <v>0</v>
      </c>
      <c r="DR165" s="23">
        <f>PRODUCT(Таблица1[[#This Row],[Столбец4]:[РЕГ НТЛ]])</f>
        <v>0</v>
      </c>
    </row>
    <row r="166" spans="1:122" x14ac:dyDescent="0.25">
      <c r="A166" s="10">
        <v>35</v>
      </c>
      <c r="B166" s="2" t="s">
        <v>341</v>
      </c>
      <c r="C166" s="2" t="s">
        <v>28</v>
      </c>
      <c r="D166" s="2" t="s">
        <v>11</v>
      </c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>
        <v>5</v>
      </c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57">
        <v>2</v>
      </c>
      <c r="DQ166" s="23">
        <v>1</v>
      </c>
      <c r="DR166" s="23">
        <f>PRODUCT(Таблица1[[#This Row],[Столбец4]:[РЕГ НТЛ]])</f>
        <v>2</v>
      </c>
    </row>
    <row r="167" spans="1:122" x14ac:dyDescent="0.25">
      <c r="A167" s="38">
        <v>46</v>
      </c>
      <c r="B167" s="36" t="s">
        <v>283</v>
      </c>
      <c r="C167" s="19" t="s">
        <v>30</v>
      </c>
      <c r="D167" s="39" t="s">
        <v>12</v>
      </c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>
        <v>6</v>
      </c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39"/>
      <c r="BQ167" s="39"/>
      <c r="BR167" s="39"/>
      <c r="BS167" s="39"/>
      <c r="BT167" s="39"/>
      <c r="BU167" s="39"/>
      <c r="BV167" s="39"/>
      <c r="BW167" s="39"/>
      <c r="BX167" s="39"/>
      <c r="BY167" s="39"/>
      <c r="BZ167" s="39"/>
      <c r="CA167" s="39"/>
      <c r="CB167" s="39"/>
      <c r="CC167" s="39"/>
      <c r="CD167" s="39"/>
      <c r="CE167" s="39"/>
      <c r="CF167" s="39"/>
      <c r="CG167" s="39"/>
      <c r="CH167" s="39"/>
      <c r="CI167" s="39"/>
      <c r="CJ167" s="39"/>
      <c r="CK167" s="39"/>
      <c r="CL167" s="39"/>
      <c r="CM167" s="39"/>
      <c r="CN167" s="39"/>
      <c r="CO167" s="39"/>
      <c r="CP167" s="39"/>
      <c r="CQ167" s="39"/>
      <c r="CR167" s="39"/>
      <c r="CS167" s="39"/>
      <c r="CT167" s="39"/>
      <c r="CU167" s="39"/>
      <c r="CV167" s="39"/>
      <c r="CW167" s="39"/>
      <c r="CX167" s="39"/>
      <c r="CY167" s="39"/>
      <c r="CZ167" s="39"/>
      <c r="DA167" s="39"/>
      <c r="DB167" s="39"/>
      <c r="DC167" s="39"/>
      <c r="DD167" s="39"/>
      <c r="DE167" s="39"/>
      <c r="DF167" s="39"/>
      <c r="DG167" s="39"/>
      <c r="DH167" s="39"/>
      <c r="DI167" s="39"/>
      <c r="DJ167" s="39"/>
      <c r="DK167" s="39"/>
      <c r="DL167" s="39"/>
      <c r="DM167" s="39"/>
      <c r="DN167" s="39"/>
      <c r="DO167" s="39"/>
      <c r="DP167" s="58">
        <v>2</v>
      </c>
      <c r="DQ167" s="40">
        <v>1</v>
      </c>
      <c r="DR167" s="40">
        <f>PRODUCT(Таблица1[[#This Row],[Столбец4]:[РЕГ НТЛ]])</f>
        <v>2</v>
      </c>
    </row>
    <row r="168" spans="1:122" x14ac:dyDescent="0.25">
      <c r="A168" s="35">
        <v>13</v>
      </c>
      <c r="B168" s="36" t="s">
        <v>281</v>
      </c>
      <c r="C168" s="36" t="s">
        <v>23</v>
      </c>
      <c r="D168" s="36" t="s">
        <v>136</v>
      </c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>
        <v>7</v>
      </c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  <c r="BI168" s="36"/>
      <c r="BJ168" s="36"/>
      <c r="BK168" s="36"/>
      <c r="BL168" s="36"/>
      <c r="BM168" s="36"/>
      <c r="BN168" s="36"/>
      <c r="BO168" s="36"/>
      <c r="BP168" s="36"/>
      <c r="BQ168" s="36"/>
      <c r="BR168" s="36"/>
      <c r="BS168" s="36"/>
      <c r="BT168" s="36"/>
      <c r="BU168" s="36"/>
      <c r="BV168" s="36"/>
      <c r="BW168" s="36"/>
      <c r="BX168" s="36"/>
      <c r="BY168" s="36"/>
      <c r="BZ168" s="36"/>
      <c r="CA168" s="36"/>
      <c r="CB168" s="36"/>
      <c r="CC168" s="36"/>
      <c r="CD168" s="36"/>
      <c r="CE168" s="36"/>
      <c r="CF168" s="36"/>
      <c r="CG168" s="36"/>
      <c r="CH168" s="36"/>
      <c r="CI168" s="36"/>
      <c r="CJ168" s="36"/>
      <c r="CK168" s="36"/>
      <c r="CL168" s="36"/>
      <c r="CM168" s="36"/>
      <c r="CN168" s="36"/>
      <c r="CO168" s="36"/>
      <c r="CP168" s="36"/>
      <c r="CQ168" s="36"/>
      <c r="CR168" s="36"/>
      <c r="CS168" s="36"/>
      <c r="CT168" s="36"/>
      <c r="CU168" s="36"/>
      <c r="CV168" s="36"/>
      <c r="CW168" s="36"/>
      <c r="CX168" s="36"/>
      <c r="CY168" s="36"/>
      <c r="CZ168" s="36"/>
      <c r="DA168" s="36"/>
      <c r="DB168" s="36"/>
      <c r="DC168" s="36"/>
      <c r="DD168" s="36"/>
      <c r="DE168" s="36"/>
      <c r="DF168" s="36"/>
      <c r="DG168" s="36"/>
      <c r="DH168" s="36"/>
      <c r="DI168" s="36"/>
      <c r="DJ168" s="36"/>
      <c r="DK168" s="36"/>
      <c r="DL168" s="36"/>
      <c r="DM168" s="36"/>
      <c r="DN168" s="36"/>
      <c r="DO168" s="36"/>
      <c r="DP168" s="56">
        <v>0</v>
      </c>
      <c r="DQ168" s="37">
        <v>0</v>
      </c>
      <c r="DR168" s="37">
        <f>PRODUCT(Таблица1[[#This Row],[Столбец4]:[РЕГ НТЛ]])</f>
        <v>0</v>
      </c>
    </row>
    <row r="169" spans="1:122" x14ac:dyDescent="0.25">
      <c r="A169" s="44">
        <v>2</v>
      </c>
      <c r="B169" s="19" t="s">
        <v>329</v>
      </c>
      <c r="C169" s="19" t="s">
        <v>30</v>
      </c>
      <c r="D169" s="19" t="s">
        <v>12</v>
      </c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>
        <v>1</v>
      </c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59">
        <v>6</v>
      </c>
      <c r="DQ169" s="24">
        <v>0</v>
      </c>
      <c r="DR169" s="24">
        <f>PRODUCT(Таблица1[[#This Row],[Столбец4]:[РЕГ НТЛ]])</f>
        <v>0</v>
      </c>
    </row>
    <row r="170" spans="1:122" x14ac:dyDescent="0.25">
      <c r="A170" s="10">
        <v>40</v>
      </c>
      <c r="B170" s="2" t="s">
        <v>257</v>
      </c>
      <c r="C170" s="2" t="s">
        <v>28</v>
      </c>
      <c r="D170" s="2" t="s">
        <v>11</v>
      </c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>
        <v>2</v>
      </c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54">
        <v>4</v>
      </c>
      <c r="DQ170" s="23">
        <v>1</v>
      </c>
      <c r="DR170" s="23">
        <f>PRODUCT(Таблица1[[#This Row],[Столбец4]:[РЕГ НТЛ]])</f>
        <v>4</v>
      </c>
    </row>
    <row r="171" spans="1:122" x14ac:dyDescent="0.25">
      <c r="A171" s="10">
        <v>35</v>
      </c>
      <c r="B171" s="2" t="s">
        <v>341</v>
      </c>
      <c r="C171" s="2" t="s">
        <v>28</v>
      </c>
      <c r="D171" s="2" t="s">
        <v>11</v>
      </c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>
        <v>3</v>
      </c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54">
        <v>4</v>
      </c>
      <c r="DQ171" s="23">
        <v>1</v>
      </c>
      <c r="DR171" s="23">
        <f>PRODUCT(Таблица1[[#This Row],[Столбец4]:[РЕГ НТЛ]])</f>
        <v>4</v>
      </c>
    </row>
    <row r="172" spans="1:122" x14ac:dyDescent="0.25">
      <c r="A172" s="10">
        <v>45</v>
      </c>
      <c r="B172" s="2" t="s">
        <v>355</v>
      </c>
      <c r="C172" s="2" t="s">
        <v>28</v>
      </c>
      <c r="D172" s="2" t="s">
        <v>11</v>
      </c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>
        <v>4</v>
      </c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54">
        <v>2</v>
      </c>
      <c r="DQ172" s="23">
        <v>1</v>
      </c>
      <c r="DR172" s="23">
        <f>PRODUCT(Таблица1[[#This Row],[Столбец4]:[РЕГ НТЛ]])</f>
        <v>2</v>
      </c>
    </row>
    <row r="173" spans="1:122" x14ac:dyDescent="0.25">
      <c r="A173" s="10">
        <v>25</v>
      </c>
      <c r="B173" s="2" t="s">
        <v>323</v>
      </c>
      <c r="C173" s="2" t="s">
        <v>25</v>
      </c>
      <c r="D173" s="2" t="s">
        <v>13</v>
      </c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>
        <v>5</v>
      </c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57">
        <v>2</v>
      </c>
      <c r="DQ173" s="23">
        <v>0</v>
      </c>
      <c r="DR173" s="23">
        <f>PRODUCT(Таблица1[[#This Row],[Столбец4]:[РЕГ НТЛ]])</f>
        <v>0</v>
      </c>
    </row>
    <row r="174" spans="1:122" x14ac:dyDescent="0.25">
      <c r="A174" s="10">
        <v>38</v>
      </c>
      <c r="B174" s="2" t="s">
        <v>324</v>
      </c>
      <c r="C174" s="2" t="s">
        <v>30</v>
      </c>
      <c r="D174" s="2" t="s">
        <v>12</v>
      </c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>
        <v>6</v>
      </c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54">
        <v>2</v>
      </c>
      <c r="DQ174" s="23">
        <v>1</v>
      </c>
      <c r="DR174" s="23">
        <f>PRODUCT(Таблица1[[#This Row],[Столбец4]:[РЕГ НТЛ]])</f>
        <v>2</v>
      </c>
    </row>
    <row r="175" spans="1:122" x14ac:dyDescent="0.25">
      <c r="A175" s="10">
        <v>46</v>
      </c>
      <c r="B175" s="2" t="s">
        <v>283</v>
      </c>
      <c r="C175" s="2" t="s">
        <v>30</v>
      </c>
      <c r="D175" s="2" t="s">
        <v>12</v>
      </c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>
        <v>7</v>
      </c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55">
        <v>0</v>
      </c>
      <c r="DQ175" s="23">
        <v>1</v>
      </c>
      <c r="DR175" s="23">
        <f>PRODUCT(Таблица1[[#This Row],[Столбец4]:[РЕГ НТЛ]])</f>
        <v>0</v>
      </c>
    </row>
    <row r="176" spans="1:122" x14ac:dyDescent="0.25">
      <c r="A176" s="10">
        <v>27</v>
      </c>
      <c r="B176" s="2" t="s">
        <v>284</v>
      </c>
      <c r="C176" s="36" t="s">
        <v>23</v>
      </c>
      <c r="D176" s="2" t="s">
        <v>133</v>
      </c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>
        <v>8</v>
      </c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55">
        <v>0</v>
      </c>
      <c r="DQ176" s="23">
        <v>1</v>
      </c>
      <c r="DR176" s="23">
        <f>PRODUCT(Таблица1[[#This Row],[Столбец4]:[РЕГ НТЛ]])</f>
        <v>0</v>
      </c>
    </row>
    <row r="177" spans="1:122" x14ac:dyDescent="0.25">
      <c r="A177" s="10">
        <v>21</v>
      </c>
      <c r="B177" s="2" t="s">
        <v>253</v>
      </c>
      <c r="C177" s="2" t="s">
        <v>40</v>
      </c>
      <c r="D177" s="2" t="s">
        <v>14</v>
      </c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 t="s">
        <v>90</v>
      </c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55">
        <v>0</v>
      </c>
      <c r="DQ177" s="37">
        <v>0</v>
      </c>
      <c r="DR177" s="23">
        <f>PRODUCT(Таблица1[[#This Row],[Столбец4]:[РЕГ НТЛ]])</f>
        <v>0</v>
      </c>
    </row>
    <row r="178" spans="1:122" x14ac:dyDescent="0.25">
      <c r="A178" s="10">
        <v>47</v>
      </c>
      <c r="B178" s="2" t="s">
        <v>265</v>
      </c>
      <c r="C178" s="2" t="s">
        <v>40</v>
      </c>
      <c r="D178" s="2" t="s">
        <v>14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 t="s">
        <v>90</v>
      </c>
      <c r="Z178" s="2"/>
      <c r="AA178" s="2"/>
      <c r="AB178" s="2"/>
      <c r="AC178" s="2"/>
      <c r="AD178" s="2"/>
      <c r="AE178" s="2"/>
      <c r="AF178" s="2"/>
      <c r="AG178" s="1"/>
      <c r="AH178" s="1"/>
      <c r="AI178" s="1"/>
      <c r="AJ178" s="1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14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56">
        <v>0</v>
      </c>
      <c r="DQ178" s="37">
        <v>0</v>
      </c>
      <c r="DR178" s="23">
        <f>PRODUCT(Таблица1[[#This Row],[Столбец4]:[РЕГ НТЛ]])</f>
        <v>0</v>
      </c>
    </row>
    <row r="179" spans="1:122" x14ac:dyDescent="0.25">
      <c r="A179" s="10">
        <v>276</v>
      </c>
      <c r="B179" s="2" t="s">
        <v>316</v>
      </c>
      <c r="C179" s="2" t="s">
        <v>40</v>
      </c>
      <c r="D179" s="2" t="s">
        <v>14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 t="s">
        <v>139</v>
      </c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1"/>
      <c r="AR179" s="1"/>
      <c r="AS179" s="1"/>
      <c r="AT179" s="1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15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56">
        <v>0</v>
      </c>
      <c r="DQ179" s="37">
        <v>0</v>
      </c>
      <c r="DR179" s="23">
        <f>PRODUCT(Таблица1[[#This Row],[Столбец4]:[РЕГ НТЛ]])</f>
        <v>0</v>
      </c>
    </row>
    <row r="180" spans="1:122" x14ac:dyDescent="0.25">
      <c r="A180" s="10">
        <v>29</v>
      </c>
      <c r="B180" s="2" t="s">
        <v>343</v>
      </c>
      <c r="C180" s="2" t="s">
        <v>28</v>
      </c>
      <c r="D180" s="2" t="s">
        <v>11</v>
      </c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 t="s">
        <v>139</v>
      </c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56">
        <v>0</v>
      </c>
      <c r="DQ180" s="23">
        <v>1</v>
      </c>
      <c r="DR180" s="23">
        <f>PRODUCT(Таблица1[[#This Row],[Столбец4]:[РЕГ НТЛ]])</f>
        <v>0</v>
      </c>
    </row>
    <row r="181" spans="1:122" x14ac:dyDescent="0.25">
      <c r="A181" s="10">
        <v>5</v>
      </c>
      <c r="B181" s="2" t="s">
        <v>254</v>
      </c>
      <c r="C181" s="2" t="s">
        <v>30</v>
      </c>
      <c r="D181" s="2" t="s">
        <v>12</v>
      </c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 t="s">
        <v>86</v>
      </c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56">
        <v>0</v>
      </c>
      <c r="DQ181" s="23">
        <v>1</v>
      </c>
      <c r="DR181" s="23">
        <f>PRODUCT(Таблица1[[#This Row],[Столбец4]:[РЕГ НТЛ]])</f>
        <v>0</v>
      </c>
    </row>
    <row r="182" spans="1:122" x14ac:dyDescent="0.25">
      <c r="A182" s="10">
        <v>20</v>
      </c>
      <c r="B182" s="2" t="s">
        <v>318</v>
      </c>
      <c r="C182" s="2" t="s">
        <v>40</v>
      </c>
      <c r="D182" s="2" t="s">
        <v>14</v>
      </c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1"/>
      <c r="X182" s="1"/>
      <c r="Y182" s="1" t="s">
        <v>86</v>
      </c>
      <c r="Z182" s="1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55">
        <v>0</v>
      </c>
      <c r="DQ182" s="37">
        <v>0</v>
      </c>
      <c r="DR182" s="23">
        <f>PRODUCT(Таблица1[[#This Row],[Столбец4]:[РЕГ НТЛ]])</f>
        <v>0</v>
      </c>
    </row>
    <row r="183" spans="1:122" x14ac:dyDescent="0.25">
      <c r="A183" s="10">
        <v>43</v>
      </c>
      <c r="B183" s="2" t="s">
        <v>319</v>
      </c>
      <c r="C183" s="2" t="s">
        <v>28</v>
      </c>
      <c r="D183" s="2" t="s">
        <v>11</v>
      </c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 t="s">
        <v>86</v>
      </c>
      <c r="Z183" s="2"/>
      <c r="AA183" s="2"/>
      <c r="AB183" s="2"/>
      <c r="AC183" s="2"/>
      <c r="AD183" s="2"/>
      <c r="AE183" s="2"/>
      <c r="AF183" s="2"/>
      <c r="AG183" s="1"/>
      <c r="AH183" s="1"/>
      <c r="AI183" s="1"/>
      <c r="AJ183" s="1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14"/>
      <c r="CM183" s="2"/>
      <c r="CN183" s="2"/>
      <c r="CO183" s="2"/>
      <c r="CP183" s="2"/>
      <c r="CQ183" s="14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56">
        <v>0</v>
      </c>
      <c r="DQ183" s="23">
        <v>1</v>
      </c>
      <c r="DR183" s="23">
        <f>PRODUCT(Таблица1[[#This Row],[Столбец4]:[РЕГ НТЛ]])</f>
        <v>0</v>
      </c>
    </row>
    <row r="184" spans="1:122" x14ac:dyDescent="0.25">
      <c r="A184" s="10">
        <v>45</v>
      </c>
      <c r="B184" s="2" t="s">
        <v>218</v>
      </c>
      <c r="C184" s="2" t="s">
        <v>28</v>
      </c>
      <c r="D184" s="2" t="s">
        <v>11</v>
      </c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>
        <v>1</v>
      </c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57">
        <v>12</v>
      </c>
      <c r="DQ184" s="23">
        <v>1</v>
      </c>
      <c r="DR184" s="23">
        <f>PRODUCT(Таблица1[[#This Row],[Столбец4]:[РЕГ НТЛ]])</f>
        <v>12</v>
      </c>
    </row>
    <row r="185" spans="1:122" x14ac:dyDescent="0.25">
      <c r="A185" s="44">
        <v>21</v>
      </c>
      <c r="B185" s="19" t="s">
        <v>215</v>
      </c>
      <c r="C185" s="19" t="s">
        <v>40</v>
      </c>
      <c r="D185" s="19" t="s">
        <v>14</v>
      </c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>
        <v>2</v>
      </c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59">
        <v>8</v>
      </c>
      <c r="DQ185" s="40">
        <v>0</v>
      </c>
      <c r="DR185" s="24">
        <f>PRODUCT(Таблица1[[#This Row],[Столбец4]:[РЕГ НТЛ]])</f>
        <v>0</v>
      </c>
    </row>
    <row r="186" spans="1:122" x14ac:dyDescent="0.25">
      <c r="A186" s="10">
        <v>34</v>
      </c>
      <c r="B186" s="2" t="s">
        <v>216</v>
      </c>
      <c r="C186" s="36" t="s">
        <v>23</v>
      </c>
      <c r="D186" s="2" t="s">
        <v>134</v>
      </c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>
        <v>3</v>
      </c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57">
        <v>8</v>
      </c>
      <c r="DQ186" s="23">
        <v>1</v>
      </c>
      <c r="DR186" s="23">
        <f>PRODUCT(Таблица1[[#This Row],[Столбец4]:[РЕГ НТЛ]])</f>
        <v>8</v>
      </c>
    </row>
    <row r="187" spans="1:122" x14ac:dyDescent="0.25">
      <c r="A187" s="10">
        <v>39</v>
      </c>
      <c r="B187" s="2" t="s">
        <v>306</v>
      </c>
      <c r="C187" s="2" t="s">
        <v>28</v>
      </c>
      <c r="D187" s="2" t="s">
        <v>11</v>
      </c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>
        <v>1</v>
      </c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1"/>
      <c r="AR187" s="1"/>
      <c r="AS187" s="1"/>
      <c r="AT187" s="1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54">
        <v>6</v>
      </c>
      <c r="DQ187" s="23">
        <v>1</v>
      </c>
      <c r="DR187" s="23">
        <f>PRODUCT(Таблица1[[#This Row],[Столбец4]:[РЕГ НТЛ]])</f>
        <v>6</v>
      </c>
    </row>
    <row r="188" spans="1:122" x14ac:dyDescent="0.25">
      <c r="A188" s="10">
        <v>18</v>
      </c>
      <c r="B188" s="2" t="s">
        <v>317</v>
      </c>
      <c r="C188" s="2" t="s">
        <v>30</v>
      </c>
      <c r="D188" s="2" t="s">
        <v>12</v>
      </c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>
        <v>2</v>
      </c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54">
        <v>4</v>
      </c>
      <c r="DQ188" s="23">
        <v>1</v>
      </c>
      <c r="DR188" s="23">
        <f>PRODUCT(Таблица1[[#This Row],[Столбец4]:[РЕГ НТЛ]])</f>
        <v>4</v>
      </c>
    </row>
    <row r="189" spans="1:122" x14ac:dyDescent="0.25">
      <c r="A189" s="10">
        <v>41</v>
      </c>
      <c r="B189" s="2" t="s">
        <v>299</v>
      </c>
      <c r="C189" s="36" t="s">
        <v>23</v>
      </c>
      <c r="D189" s="2" t="s">
        <v>133</v>
      </c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>
        <v>3</v>
      </c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57">
        <v>4</v>
      </c>
      <c r="DQ189" s="23">
        <v>1</v>
      </c>
      <c r="DR189" s="23">
        <f>PRODUCT(Таблица1[[#This Row],[Столбец4]:[РЕГ НТЛ]])</f>
        <v>4</v>
      </c>
    </row>
    <row r="190" spans="1:122" x14ac:dyDescent="0.25">
      <c r="A190" s="10">
        <v>20</v>
      </c>
      <c r="B190" s="2" t="s">
        <v>318</v>
      </c>
      <c r="C190" s="2" t="s">
        <v>40</v>
      </c>
      <c r="D190" s="2" t="s">
        <v>14</v>
      </c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>
        <v>4</v>
      </c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1"/>
      <c r="AR190" s="1"/>
      <c r="AS190" s="1"/>
      <c r="AT190" s="1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57">
        <v>2</v>
      </c>
      <c r="DQ190" s="37">
        <v>0</v>
      </c>
      <c r="DR190" s="23">
        <f>PRODUCT(Таблица1[[#This Row],[Столбец4]:[РЕГ НТЛ]])</f>
        <v>0</v>
      </c>
    </row>
    <row r="191" spans="1:122" x14ac:dyDescent="0.25">
      <c r="A191" s="10">
        <v>30</v>
      </c>
      <c r="B191" s="2" t="s">
        <v>272</v>
      </c>
      <c r="C191" s="2" t="s">
        <v>131</v>
      </c>
      <c r="D191" s="2" t="s">
        <v>115</v>
      </c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>
        <v>5</v>
      </c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1"/>
      <c r="AR191" s="1"/>
      <c r="AS191" s="1"/>
      <c r="AT191" s="1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57">
        <v>2</v>
      </c>
      <c r="DQ191" s="23">
        <v>0</v>
      </c>
      <c r="DR191" s="23">
        <f>PRODUCT(Таблица1[[#This Row],[Столбец4]:[РЕГ НТЛ]])</f>
        <v>0</v>
      </c>
    </row>
    <row r="192" spans="1:122" x14ac:dyDescent="0.25">
      <c r="A192" s="10">
        <v>34</v>
      </c>
      <c r="B192" s="2" t="s">
        <v>335</v>
      </c>
      <c r="C192" s="36" t="s">
        <v>23</v>
      </c>
      <c r="D192" s="2" t="s">
        <v>134</v>
      </c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>
        <v>6</v>
      </c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57">
        <v>2</v>
      </c>
      <c r="DQ192" s="23">
        <v>1</v>
      </c>
      <c r="DR192" s="23">
        <f>PRODUCT(Таблица1[[#This Row],[Столбец4]:[РЕГ НТЛ]])</f>
        <v>2</v>
      </c>
    </row>
    <row r="193" spans="1:122" x14ac:dyDescent="0.25">
      <c r="A193" s="44">
        <v>32</v>
      </c>
      <c r="B193" s="19" t="s">
        <v>354</v>
      </c>
      <c r="C193" s="19" t="s">
        <v>28</v>
      </c>
      <c r="D193" s="19" t="s">
        <v>11</v>
      </c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>
        <v>7</v>
      </c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46"/>
      <c r="AR193" s="46"/>
      <c r="AS193" s="46"/>
      <c r="AT193" s="46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58">
        <v>0</v>
      </c>
      <c r="DQ193" s="24">
        <v>1</v>
      </c>
      <c r="DR193" s="24">
        <f>PRODUCT(Таблица1[[#This Row],[Столбец4]:[РЕГ НТЛ]])</f>
        <v>0</v>
      </c>
    </row>
    <row r="194" spans="1:122" x14ac:dyDescent="0.25">
      <c r="A194" s="10">
        <v>28</v>
      </c>
      <c r="B194" s="2" t="s">
        <v>333</v>
      </c>
      <c r="C194" s="36" t="s">
        <v>23</v>
      </c>
      <c r="D194" s="2" t="s">
        <v>134</v>
      </c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>
        <v>8</v>
      </c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56">
        <v>0</v>
      </c>
      <c r="DQ194" s="23">
        <v>1</v>
      </c>
      <c r="DR194" s="23">
        <f>PRODUCT(Таблица1[[#This Row],[Столбец4]:[РЕГ НТЛ]])</f>
        <v>0</v>
      </c>
    </row>
    <row r="195" spans="1:122" x14ac:dyDescent="0.25">
      <c r="A195" s="10">
        <v>4</v>
      </c>
      <c r="B195" s="2" t="s">
        <v>274</v>
      </c>
      <c r="C195" s="2" t="s">
        <v>127</v>
      </c>
      <c r="D195" s="2" t="s">
        <v>135</v>
      </c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>
        <v>11</v>
      </c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56">
        <v>0</v>
      </c>
      <c r="DQ195" s="23">
        <v>0</v>
      </c>
      <c r="DR195" s="23">
        <f>PRODUCT(Таблица1[[#This Row],[Столбец4]:[РЕГ НТЛ]])</f>
        <v>0</v>
      </c>
    </row>
    <row r="196" spans="1:122" x14ac:dyDescent="0.25">
      <c r="A196" s="10">
        <v>1</v>
      </c>
      <c r="B196" s="2" t="s">
        <v>332</v>
      </c>
      <c r="C196" s="2" t="s">
        <v>127</v>
      </c>
      <c r="D196" s="2" t="s">
        <v>138</v>
      </c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>
        <v>12</v>
      </c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56">
        <v>0</v>
      </c>
      <c r="DQ196" s="23">
        <v>0</v>
      </c>
      <c r="DR196" s="23">
        <f>PRODUCT(Таблица1[[#This Row],[Столбец4]:[РЕГ НТЛ]])</f>
        <v>0</v>
      </c>
    </row>
    <row r="197" spans="1:122" x14ac:dyDescent="0.25">
      <c r="A197" s="44">
        <v>24</v>
      </c>
      <c r="B197" s="19" t="s">
        <v>337</v>
      </c>
      <c r="C197" s="19" t="s">
        <v>127</v>
      </c>
      <c r="D197" s="19" t="s">
        <v>135</v>
      </c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>
        <v>13</v>
      </c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58">
        <v>0</v>
      </c>
      <c r="DQ197" s="24">
        <v>0</v>
      </c>
      <c r="DR197" s="24">
        <f>PRODUCT(Таблица1[[#This Row],[Столбец4]:[РЕГ НТЛ]])</f>
        <v>0</v>
      </c>
    </row>
    <row r="198" spans="1:122" x14ac:dyDescent="0.25">
      <c r="A198" s="10">
        <v>23</v>
      </c>
      <c r="B198" s="2" t="s">
        <v>277</v>
      </c>
      <c r="C198" s="2" t="s">
        <v>127</v>
      </c>
      <c r="D198" s="2" t="s">
        <v>135</v>
      </c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>
        <v>14</v>
      </c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56">
        <v>0</v>
      </c>
      <c r="DQ198" s="23">
        <v>0</v>
      </c>
      <c r="DR198" s="23">
        <f>PRODUCT(Таблица1[[#This Row],[Столбец4]:[РЕГ НТЛ]])</f>
        <v>0</v>
      </c>
    </row>
    <row r="199" spans="1:122" x14ac:dyDescent="0.25">
      <c r="A199" s="10">
        <v>19</v>
      </c>
      <c r="B199" s="2" t="s">
        <v>344</v>
      </c>
      <c r="C199" s="2" t="s">
        <v>30</v>
      </c>
      <c r="D199" s="2" t="s">
        <v>12</v>
      </c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 t="s">
        <v>69</v>
      </c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56">
        <v>0</v>
      </c>
      <c r="DQ199" s="23">
        <v>1</v>
      </c>
      <c r="DR199" s="23">
        <f>PRODUCT(Таблица1[[#This Row],[Столбец4]:[РЕГ НТЛ]])</f>
        <v>0</v>
      </c>
    </row>
    <row r="200" spans="1:122" x14ac:dyDescent="0.25">
      <c r="A200" s="10">
        <v>3</v>
      </c>
      <c r="B200" s="2" t="s">
        <v>351</v>
      </c>
      <c r="C200" s="2" t="s">
        <v>40</v>
      </c>
      <c r="D200" s="2" t="s">
        <v>14</v>
      </c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 t="s">
        <v>69</v>
      </c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55">
        <v>0</v>
      </c>
      <c r="DQ200" s="37">
        <v>0</v>
      </c>
      <c r="DR200" s="23">
        <f>PRODUCT(Таблица1[[#This Row],[Столбец4]:[РЕГ НТЛ]])</f>
        <v>0</v>
      </c>
    </row>
    <row r="201" spans="1:122" x14ac:dyDescent="0.25">
      <c r="A201" s="10">
        <v>36</v>
      </c>
      <c r="B201" s="2" t="s">
        <v>303</v>
      </c>
      <c r="C201" s="2" t="s">
        <v>30</v>
      </c>
      <c r="D201" s="2" t="s">
        <v>12</v>
      </c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>
        <v>1</v>
      </c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14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54">
        <v>6</v>
      </c>
      <c r="DQ201" s="23">
        <v>1</v>
      </c>
      <c r="DR201" s="23">
        <f>PRODUCT(Таблица1[[#This Row],[Столбец4]:[РЕГ НТЛ]])</f>
        <v>6</v>
      </c>
    </row>
    <row r="202" spans="1:122" x14ac:dyDescent="0.25">
      <c r="A202" s="10">
        <v>40</v>
      </c>
      <c r="B202" s="2" t="s">
        <v>257</v>
      </c>
      <c r="C202" s="2" t="s">
        <v>28</v>
      </c>
      <c r="D202" s="2" t="s">
        <v>11</v>
      </c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>
        <v>2</v>
      </c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54">
        <v>4</v>
      </c>
      <c r="DQ202" s="23">
        <v>1</v>
      </c>
      <c r="DR202" s="23">
        <f>PRODUCT(Таблица1[[#This Row],[Столбец4]:[РЕГ НТЛ]])</f>
        <v>4</v>
      </c>
    </row>
    <row r="203" spans="1:122" x14ac:dyDescent="0.25">
      <c r="A203" s="10">
        <v>35</v>
      </c>
      <c r="B203" s="2" t="s">
        <v>341</v>
      </c>
      <c r="C203" s="2" t="s">
        <v>28</v>
      </c>
      <c r="D203" s="2" t="s">
        <v>11</v>
      </c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>
        <v>3</v>
      </c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57">
        <v>4</v>
      </c>
      <c r="DQ203" s="23">
        <v>1</v>
      </c>
      <c r="DR203" s="23">
        <f>PRODUCT(Таблица1[[#This Row],[Столбец4]:[РЕГ НТЛ]])</f>
        <v>4</v>
      </c>
    </row>
    <row r="204" spans="1:122" x14ac:dyDescent="0.25">
      <c r="A204" s="10">
        <v>13</v>
      </c>
      <c r="B204" s="2" t="s">
        <v>281</v>
      </c>
      <c r="C204" s="36" t="s">
        <v>23</v>
      </c>
      <c r="D204" s="2" t="s">
        <v>136</v>
      </c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>
        <v>4</v>
      </c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54">
        <v>2</v>
      </c>
      <c r="DQ204" s="23">
        <v>0</v>
      </c>
      <c r="DR204" s="23">
        <f>PRODUCT(Таблица1[[#This Row],[Столбец4]:[РЕГ НТЛ]])</f>
        <v>0</v>
      </c>
    </row>
    <row r="205" spans="1:122" x14ac:dyDescent="0.25">
      <c r="A205" s="10">
        <v>275</v>
      </c>
      <c r="B205" s="2" t="s">
        <v>266</v>
      </c>
      <c r="C205" s="36" t="s">
        <v>23</v>
      </c>
      <c r="D205" s="2" t="s">
        <v>134</v>
      </c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>
        <v>5</v>
      </c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54">
        <v>2</v>
      </c>
      <c r="DQ205" s="23">
        <v>1</v>
      </c>
      <c r="DR205" s="23">
        <f>PRODUCT(Таблица1[[#This Row],[Столбец4]:[РЕГ НТЛ]])</f>
        <v>2</v>
      </c>
    </row>
    <row r="206" spans="1:122" x14ac:dyDescent="0.25">
      <c r="A206" s="44">
        <v>15</v>
      </c>
      <c r="B206" s="19" t="s">
        <v>269</v>
      </c>
      <c r="C206" s="39" t="s">
        <v>23</v>
      </c>
      <c r="D206" s="19" t="s">
        <v>111</v>
      </c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>
        <v>1</v>
      </c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54">
        <v>6</v>
      </c>
      <c r="DQ206" s="24">
        <v>1</v>
      </c>
      <c r="DR206" s="24">
        <f>PRODUCT(Таблица1[[#This Row],[Столбец4]:[РЕГ НТЛ]])</f>
        <v>6</v>
      </c>
    </row>
    <row r="207" spans="1:122" x14ac:dyDescent="0.25">
      <c r="A207" s="10">
        <v>17</v>
      </c>
      <c r="B207" s="2" t="s">
        <v>349</v>
      </c>
      <c r="C207" s="2" t="s">
        <v>25</v>
      </c>
      <c r="D207" s="2" t="s">
        <v>110</v>
      </c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>
        <v>2</v>
      </c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14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57">
        <v>4</v>
      </c>
      <c r="DQ207" s="23">
        <v>1</v>
      </c>
      <c r="DR207" s="23">
        <f>PRODUCT(Таблица1[[#This Row],[Столбец4]:[РЕГ НТЛ]])</f>
        <v>4</v>
      </c>
    </row>
    <row r="208" spans="1:122" x14ac:dyDescent="0.25">
      <c r="A208" s="10">
        <v>36</v>
      </c>
      <c r="B208" s="2" t="s">
        <v>303</v>
      </c>
      <c r="C208" s="2" t="s">
        <v>30</v>
      </c>
      <c r="D208" s="2" t="s">
        <v>12</v>
      </c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>
        <v>3</v>
      </c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57">
        <v>4</v>
      </c>
      <c r="DQ208" s="23">
        <v>1</v>
      </c>
      <c r="DR208" s="23">
        <f>PRODUCT(Таблица1[[#This Row],[Столбец4]:[РЕГ НТЛ]])</f>
        <v>4</v>
      </c>
    </row>
    <row r="209" spans="1:122" x14ac:dyDescent="0.25">
      <c r="A209" s="44">
        <v>40</v>
      </c>
      <c r="B209" s="19" t="s">
        <v>257</v>
      </c>
      <c r="C209" s="19" t="s">
        <v>28</v>
      </c>
      <c r="D209" s="19" t="s">
        <v>11</v>
      </c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>
        <v>4</v>
      </c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59">
        <v>2</v>
      </c>
      <c r="DQ209" s="24">
        <v>1</v>
      </c>
      <c r="DR209" s="24">
        <f>PRODUCT(Таблица1[[#This Row],[Столбец4]:[РЕГ НТЛ]])</f>
        <v>2</v>
      </c>
    </row>
    <row r="210" spans="1:122" x14ac:dyDescent="0.25">
      <c r="A210" s="10">
        <v>35</v>
      </c>
      <c r="B210" s="2" t="s">
        <v>341</v>
      </c>
      <c r="C210" s="2" t="s">
        <v>28</v>
      </c>
      <c r="D210" s="2" t="s">
        <v>11</v>
      </c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>
        <v>5</v>
      </c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57">
        <v>2</v>
      </c>
      <c r="DQ210" s="23">
        <v>1</v>
      </c>
      <c r="DR210" s="23">
        <f>PRODUCT(Таблица1[[#This Row],[Столбец4]:[РЕГ НТЛ]])</f>
        <v>2</v>
      </c>
    </row>
    <row r="211" spans="1:122" x14ac:dyDescent="0.25">
      <c r="A211" s="10">
        <v>45</v>
      </c>
      <c r="B211" s="2" t="s">
        <v>355</v>
      </c>
      <c r="C211" s="2" t="s">
        <v>28</v>
      </c>
      <c r="D211" s="2" t="s">
        <v>11</v>
      </c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>
        <v>6</v>
      </c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57">
        <v>2</v>
      </c>
      <c r="DQ211" s="23">
        <v>1</v>
      </c>
      <c r="DR211" s="23">
        <f>PRODUCT(Таблица1[[#This Row],[Столбец4]:[РЕГ НТЛ]])</f>
        <v>2</v>
      </c>
    </row>
    <row r="212" spans="1:122" x14ac:dyDescent="0.25">
      <c r="A212" s="10">
        <v>13</v>
      </c>
      <c r="B212" s="2" t="s">
        <v>281</v>
      </c>
      <c r="C212" s="36" t="s">
        <v>23</v>
      </c>
      <c r="D212" s="2" t="s">
        <v>136</v>
      </c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>
        <v>7</v>
      </c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56">
        <v>0</v>
      </c>
      <c r="DQ212" s="23">
        <v>0</v>
      </c>
      <c r="DR212" s="23">
        <f>PRODUCT(Таблица1[[#This Row],[Столбец4]:[РЕГ НТЛ]])</f>
        <v>0</v>
      </c>
    </row>
    <row r="213" spans="1:122" x14ac:dyDescent="0.25">
      <c r="A213" s="44">
        <v>25</v>
      </c>
      <c r="B213" s="19" t="s">
        <v>323</v>
      </c>
      <c r="C213" s="19" t="s">
        <v>25</v>
      </c>
      <c r="D213" s="19" t="s">
        <v>13</v>
      </c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>
        <v>11</v>
      </c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46"/>
      <c r="AM213" s="46"/>
      <c r="AN213" s="46"/>
      <c r="AO213" s="46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58">
        <v>0</v>
      </c>
      <c r="DQ213" s="24">
        <v>0</v>
      </c>
      <c r="DR213" s="24">
        <f>PRODUCT(Таблица1[[#This Row],[Столбец4]:[РЕГ НТЛ]])</f>
        <v>0</v>
      </c>
    </row>
    <row r="214" spans="1:122" x14ac:dyDescent="0.25">
      <c r="A214" s="10">
        <v>47</v>
      </c>
      <c r="B214" s="2" t="s">
        <v>265</v>
      </c>
      <c r="C214" s="2" t="s">
        <v>40</v>
      </c>
      <c r="D214" s="2" t="s">
        <v>14</v>
      </c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>
        <v>12</v>
      </c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55">
        <v>0</v>
      </c>
      <c r="DQ214" s="37">
        <v>0</v>
      </c>
      <c r="DR214" s="23">
        <f>PRODUCT(Таблица1[[#This Row],[Столбец4]:[РЕГ НТЛ]])</f>
        <v>0</v>
      </c>
    </row>
    <row r="215" spans="1:122" x14ac:dyDescent="0.25">
      <c r="A215" s="10">
        <v>21</v>
      </c>
      <c r="B215" s="2" t="s">
        <v>253</v>
      </c>
      <c r="C215" s="2" t="s">
        <v>40</v>
      </c>
      <c r="D215" s="2" t="s">
        <v>14</v>
      </c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>
        <v>13</v>
      </c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1"/>
      <c r="AM215" s="1"/>
      <c r="AN215" s="1"/>
      <c r="AO215" s="1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56">
        <v>0</v>
      </c>
      <c r="DQ215" s="37">
        <v>0</v>
      </c>
      <c r="DR215" s="23">
        <f>PRODUCT(Таблица1[[#This Row],[Столбец4]:[РЕГ НТЛ]])</f>
        <v>0</v>
      </c>
    </row>
    <row r="216" spans="1:122" x14ac:dyDescent="0.25">
      <c r="A216" s="10">
        <v>31</v>
      </c>
      <c r="B216" s="2" t="s">
        <v>267</v>
      </c>
      <c r="C216" s="2" t="s">
        <v>28</v>
      </c>
      <c r="D216" s="2" t="s">
        <v>11</v>
      </c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>
        <v>14</v>
      </c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56">
        <v>0</v>
      </c>
      <c r="DQ216" s="23">
        <v>1</v>
      </c>
      <c r="DR216" s="23">
        <f>PRODUCT(Таблица1[[#This Row],[Столбец4]:[РЕГ НТЛ]])</f>
        <v>0</v>
      </c>
    </row>
    <row r="217" spans="1:122" x14ac:dyDescent="0.25">
      <c r="A217" s="10">
        <v>276</v>
      </c>
      <c r="B217" s="2" t="s">
        <v>316</v>
      </c>
      <c r="C217" s="2" t="s">
        <v>40</v>
      </c>
      <c r="D217" s="2" t="s">
        <v>14</v>
      </c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>
        <v>17</v>
      </c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1"/>
      <c r="AR217" s="1"/>
      <c r="AS217" s="1"/>
      <c r="AT217" s="1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56">
        <v>0</v>
      </c>
      <c r="DQ217" s="37">
        <v>0</v>
      </c>
      <c r="DR217" s="23">
        <f>PRODUCT(Таблица1[[#This Row],[Столбец4]:[РЕГ НТЛ]])</f>
        <v>0</v>
      </c>
    </row>
    <row r="218" spans="1:122" x14ac:dyDescent="0.25">
      <c r="A218" s="10">
        <v>277</v>
      </c>
      <c r="B218" s="2" t="s">
        <v>276</v>
      </c>
      <c r="C218" s="2" t="s">
        <v>40</v>
      </c>
      <c r="D218" s="2" t="s">
        <v>14</v>
      </c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 t="s">
        <v>137</v>
      </c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56">
        <v>0</v>
      </c>
      <c r="DQ218" s="37">
        <v>0</v>
      </c>
      <c r="DR218" s="23">
        <f>PRODUCT(Таблица1[[#This Row],[Столбец4]:[РЕГ НТЛ]])</f>
        <v>0</v>
      </c>
    </row>
    <row r="219" spans="1:122" x14ac:dyDescent="0.25">
      <c r="A219" s="10">
        <v>29</v>
      </c>
      <c r="B219" s="2" t="s">
        <v>343</v>
      </c>
      <c r="C219" s="2" t="s">
        <v>28</v>
      </c>
      <c r="D219" s="2" t="s">
        <v>11</v>
      </c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 t="s">
        <v>137</v>
      </c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56">
        <v>0</v>
      </c>
      <c r="DQ219" s="23">
        <v>1</v>
      </c>
      <c r="DR219" s="23">
        <f>PRODUCT(Таблица1[[#This Row],[Столбец4]:[РЕГ НТЛ]])</f>
        <v>0</v>
      </c>
    </row>
    <row r="220" spans="1:122" x14ac:dyDescent="0.25">
      <c r="A220" s="10">
        <v>275</v>
      </c>
      <c r="B220" s="2" t="s">
        <v>266</v>
      </c>
      <c r="C220" s="36" t="s">
        <v>23</v>
      </c>
      <c r="D220" s="2" t="s">
        <v>134</v>
      </c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 t="s">
        <v>88</v>
      </c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15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55">
        <v>0</v>
      </c>
      <c r="DQ220" s="23">
        <v>1</v>
      </c>
      <c r="DR220" s="23">
        <f>PRODUCT(Таблица1[[#This Row],[Столбец4]:[РЕГ НТЛ]])</f>
        <v>0</v>
      </c>
    </row>
    <row r="221" spans="1:122" x14ac:dyDescent="0.25">
      <c r="A221" s="10">
        <v>20</v>
      </c>
      <c r="B221" s="2" t="s">
        <v>318</v>
      </c>
      <c r="C221" s="2" t="s">
        <v>40</v>
      </c>
      <c r="D221" s="2" t="s">
        <v>14</v>
      </c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 t="s">
        <v>88</v>
      </c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55">
        <v>0</v>
      </c>
      <c r="DQ221" s="37">
        <v>0</v>
      </c>
      <c r="DR221" s="23">
        <f>PRODUCT(Таблица1[[#This Row],[Столбец4]:[РЕГ НТЛ]])</f>
        <v>0</v>
      </c>
    </row>
    <row r="222" spans="1:122" x14ac:dyDescent="0.25">
      <c r="A222" s="10">
        <v>2</v>
      </c>
      <c r="B222" s="2" t="s">
        <v>329</v>
      </c>
      <c r="C222" s="2" t="s">
        <v>30</v>
      </c>
      <c r="D222" s="2" t="s">
        <v>12</v>
      </c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 t="s">
        <v>88</v>
      </c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1"/>
      <c r="AR222" s="1"/>
      <c r="AS222" s="1"/>
      <c r="AT222" s="1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56">
        <v>0</v>
      </c>
      <c r="DQ222" s="23">
        <v>0</v>
      </c>
      <c r="DR222" s="23">
        <f>PRODUCT(Таблица1[[#This Row],[Столбец4]:[РЕГ НТЛ]])</f>
        <v>0</v>
      </c>
    </row>
    <row r="223" spans="1:122" x14ac:dyDescent="0.25">
      <c r="A223" s="44">
        <v>45</v>
      </c>
      <c r="B223" s="19" t="s">
        <v>218</v>
      </c>
      <c r="C223" s="19" t="s">
        <v>28</v>
      </c>
      <c r="D223" s="19" t="s">
        <v>11</v>
      </c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>
        <v>1</v>
      </c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59">
        <v>12</v>
      </c>
      <c r="DQ223" s="24">
        <v>1</v>
      </c>
      <c r="DR223" s="24">
        <f>PRODUCT(Таблица1[[#This Row],[Столбец4]:[РЕГ НТЛ]])</f>
        <v>12</v>
      </c>
    </row>
    <row r="224" spans="1:122" x14ac:dyDescent="0.25">
      <c r="A224" s="10">
        <v>21</v>
      </c>
      <c r="B224" s="2" t="s">
        <v>215</v>
      </c>
      <c r="C224" s="2" t="s">
        <v>40</v>
      </c>
      <c r="D224" s="2" t="s">
        <v>14</v>
      </c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>
        <v>2</v>
      </c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57">
        <v>8</v>
      </c>
      <c r="DQ224" s="37">
        <v>0</v>
      </c>
      <c r="DR224" s="23">
        <f>PRODUCT(Таблица1[[#This Row],[Столбец4]:[РЕГ НТЛ]])</f>
        <v>0</v>
      </c>
    </row>
    <row r="225" spans="1:122" x14ac:dyDescent="0.25">
      <c r="A225" s="10">
        <v>34</v>
      </c>
      <c r="B225" s="2" t="s">
        <v>216</v>
      </c>
      <c r="C225" s="36" t="s">
        <v>23</v>
      </c>
      <c r="D225" s="2" t="s">
        <v>134</v>
      </c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>
        <v>3</v>
      </c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57">
        <v>8</v>
      </c>
      <c r="DQ225" s="23">
        <v>1</v>
      </c>
      <c r="DR225" s="23">
        <f>PRODUCT(Таблица1[[#This Row],[Столбец4]:[РЕГ НТЛ]])</f>
        <v>8</v>
      </c>
    </row>
    <row r="226" spans="1:122" x14ac:dyDescent="0.25">
      <c r="A226" s="44">
        <v>39</v>
      </c>
      <c r="B226" s="2" t="s">
        <v>306</v>
      </c>
      <c r="C226" s="19" t="s">
        <v>28</v>
      </c>
      <c r="D226" s="19" t="s">
        <v>11</v>
      </c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>
        <v>1</v>
      </c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54">
        <v>6</v>
      </c>
      <c r="DQ226" s="24">
        <v>1</v>
      </c>
      <c r="DR226" s="24">
        <f>PRODUCT(Таблица1[[#This Row],[Столбец4]:[РЕГ НТЛ]])</f>
        <v>6</v>
      </c>
    </row>
    <row r="227" spans="1:122" x14ac:dyDescent="0.25">
      <c r="A227" s="10">
        <v>20</v>
      </c>
      <c r="B227" s="2" t="s">
        <v>318</v>
      </c>
      <c r="C227" s="2" t="s">
        <v>40</v>
      </c>
      <c r="D227" s="2" t="s">
        <v>14</v>
      </c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>
        <v>2</v>
      </c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1"/>
      <c r="AH227" s="1"/>
      <c r="AI227" s="1"/>
      <c r="AJ227" s="1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14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57">
        <v>4</v>
      </c>
      <c r="DQ227" s="37">
        <v>0</v>
      </c>
      <c r="DR227" s="23">
        <f>PRODUCT(Таблица1[[#This Row],[Столбец4]:[РЕГ НТЛ]])</f>
        <v>0</v>
      </c>
    </row>
    <row r="228" spans="1:122" x14ac:dyDescent="0.25">
      <c r="A228" s="10">
        <v>6</v>
      </c>
      <c r="B228" s="2" t="s">
        <v>327</v>
      </c>
      <c r="C228" s="36" t="s">
        <v>23</v>
      </c>
      <c r="D228" s="2" t="s">
        <v>114</v>
      </c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>
        <v>3</v>
      </c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1"/>
      <c r="AH228" s="1"/>
      <c r="AI228" s="1"/>
      <c r="AJ228" s="1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54">
        <v>4</v>
      </c>
      <c r="DQ228" s="23">
        <v>1</v>
      </c>
      <c r="DR228" s="23">
        <f>PRODUCT(Таблица1[[#This Row],[Столбец4]:[РЕГ НТЛ]])</f>
        <v>4</v>
      </c>
    </row>
    <row r="229" spans="1:122" x14ac:dyDescent="0.25">
      <c r="A229" s="10">
        <v>41</v>
      </c>
      <c r="B229" s="2" t="s">
        <v>299</v>
      </c>
      <c r="C229" s="36" t="s">
        <v>23</v>
      </c>
      <c r="D229" s="2" t="s">
        <v>133</v>
      </c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>
        <v>4</v>
      </c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54">
        <v>2</v>
      </c>
      <c r="DQ229" s="23">
        <v>1</v>
      </c>
      <c r="DR229" s="23">
        <f>PRODUCT(Таблица1[[#This Row],[Столбец4]:[РЕГ НТЛ]])</f>
        <v>2</v>
      </c>
    </row>
    <row r="230" spans="1:122" x14ac:dyDescent="0.25">
      <c r="A230" s="10">
        <v>30</v>
      </c>
      <c r="B230" s="2" t="s">
        <v>272</v>
      </c>
      <c r="C230" s="2" t="s">
        <v>131</v>
      </c>
      <c r="D230" s="2" t="s">
        <v>115</v>
      </c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>
        <v>5</v>
      </c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54">
        <v>2</v>
      </c>
      <c r="DQ230" s="23">
        <v>0</v>
      </c>
      <c r="DR230" s="23">
        <f>PRODUCT(Таблица1[[#This Row],[Столбец4]:[РЕГ НТЛ]])</f>
        <v>0</v>
      </c>
    </row>
    <row r="231" spans="1:122" x14ac:dyDescent="0.25">
      <c r="A231" s="10">
        <v>18</v>
      </c>
      <c r="B231" s="2" t="s">
        <v>317</v>
      </c>
      <c r="C231" s="2" t="s">
        <v>30</v>
      </c>
      <c r="D231" s="2" t="s">
        <v>12</v>
      </c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>
        <v>6</v>
      </c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1"/>
      <c r="AH231" s="1"/>
      <c r="AI231" s="1"/>
      <c r="AJ231" s="1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57">
        <v>2</v>
      </c>
      <c r="DQ231" s="23">
        <v>1</v>
      </c>
      <c r="DR231" s="23">
        <f>PRODUCT(Таблица1[[#This Row],[Столбец4]:[РЕГ НТЛ]])</f>
        <v>2</v>
      </c>
    </row>
    <row r="232" spans="1:122" x14ac:dyDescent="0.25">
      <c r="A232" s="44">
        <v>3</v>
      </c>
      <c r="B232" s="19" t="s">
        <v>351</v>
      </c>
      <c r="C232" s="19" t="s">
        <v>40</v>
      </c>
      <c r="D232" s="19" t="s">
        <v>14</v>
      </c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>
        <v>7</v>
      </c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58">
        <v>0</v>
      </c>
      <c r="DQ232" s="40">
        <v>0</v>
      </c>
      <c r="DR232" s="24">
        <f>PRODUCT(Таблица1[[#This Row],[Столбец4]:[РЕГ НТЛ]])</f>
        <v>0</v>
      </c>
    </row>
    <row r="233" spans="1:122" x14ac:dyDescent="0.25">
      <c r="A233" s="10">
        <v>28</v>
      </c>
      <c r="B233" s="19" t="s">
        <v>333</v>
      </c>
      <c r="C233" s="36" t="s">
        <v>23</v>
      </c>
      <c r="D233" s="2" t="s">
        <v>134</v>
      </c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>
        <v>8</v>
      </c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56">
        <v>0</v>
      </c>
      <c r="DQ233" s="23">
        <v>1</v>
      </c>
      <c r="DR233" s="23">
        <f>PRODUCT(Таблица1[[#This Row],[Столбец4]:[РЕГ НТЛ]])</f>
        <v>0</v>
      </c>
    </row>
    <row r="234" spans="1:122" x14ac:dyDescent="0.25">
      <c r="A234" s="10">
        <v>34</v>
      </c>
      <c r="B234" s="19" t="s">
        <v>335</v>
      </c>
      <c r="C234" s="36" t="s">
        <v>23</v>
      </c>
      <c r="D234" s="2" t="s">
        <v>134</v>
      </c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 t="s">
        <v>69</v>
      </c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56">
        <v>0</v>
      </c>
      <c r="DQ234" s="23">
        <v>1</v>
      </c>
      <c r="DR234" s="23">
        <f>PRODUCT(Таблица1[[#This Row],[Столбец4]:[РЕГ НТЛ]])</f>
        <v>0</v>
      </c>
    </row>
    <row r="235" spans="1:122" x14ac:dyDescent="0.25">
      <c r="A235" s="10">
        <v>24</v>
      </c>
      <c r="B235" s="19" t="s">
        <v>337</v>
      </c>
      <c r="C235" s="2" t="s">
        <v>127</v>
      </c>
      <c r="D235" s="2" t="s">
        <v>135</v>
      </c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 t="s">
        <v>69</v>
      </c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56">
        <v>0</v>
      </c>
      <c r="DQ235" s="23">
        <v>0</v>
      </c>
      <c r="DR235" s="23">
        <f>PRODUCT(Таблица1[[#This Row],[Столбец4]:[РЕГ НТЛ]])</f>
        <v>0</v>
      </c>
    </row>
    <row r="236" spans="1:122" x14ac:dyDescent="0.25">
      <c r="A236" s="35">
        <v>119</v>
      </c>
      <c r="B236" s="39" t="s">
        <v>314</v>
      </c>
      <c r="C236" s="36" t="s">
        <v>32</v>
      </c>
      <c r="D236" s="36" t="s">
        <v>146</v>
      </c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/>
      <c r="AY236" s="36"/>
      <c r="AZ236" s="36"/>
      <c r="BA236" s="36"/>
      <c r="BB236" s="36"/>
      <c r="BC236" s="36"/>
      <c r="BD236" s="36"/>
      <c r="BE236" s="36"/>
      <c r="BF236" s="36"/>
      <c r="BG236" s="36"/>
      <c r="BH236" s="36"/>
      <c r="BI236" s="36"/>
      <c r="BJ236" s="36"/>
      <c r="BK236" s="36"/>
      <c r="BL236" s="36"/>
      <c r="BM236" s="36"/>
      <c r="BN236" s="36"/>
      <c r="BO236" s="36"/>
      <c r="BP236" s="36"/>
      <c r="BQ236" s="36"/>
      <c r="BR236" s="36"/>
      <c r="BS236" s="36"/>
      <c r="BT236" s="36"/>
      <c r="BU236" s="36"/>
      <c r="BV236" s="36"/>
      <c r="BW236" s="36"/>
      <c r="BX236" s="36"/>
      <c r="BY236" s="36"/>
      <c r="BZ236" s="36"/>
      <c r="CA236" s="36"/>
      <c r="CB236" s="36"/>
      <c r="CC236" s="36"/>
      <c r="CD236" s="36"/>
      <c r="CE236" s="36"/>
      <c r="CF236" s="36"/>
      <c r="CG236" s="36"/>
      <c r="CH236" s="36"/>
      <c r="CI236" s="36"/>
      <c r="CJ236" s="36"/>
      <c r="CK236" s="36"/>
      <c r="CL236" s="36"/>
      <c r="CM236" s="36"/>
      <c r="CN236" s="36"/>
      <c r="CO236" s="36"/>
      <c r="CP236" s="36"/>
      <c r="CQ236" s="36"/>
      <c r="CR236" s="36"/>
      <c r="CS236" s="36"/>
      <c r="CT236" s="36"/>
      <c r="CU236" s="36"/>
      <c r="CV236" s="36"/>
      <c r="CW236" s="36"/>
      <c r="CX236" s="36">
        <v>1</v>
      </c>
      <c r="CY236" s="36"/>
      <c r="CZ236" s="36"/>
      <c r="DA236" s="36"/>
      <c r="DB236" s="36"/>
      <c r="DC236" s="36"/>
      <c r="DD236" s="36"/>
      <c r="DE236" s="36"/>
      <c r="DF236" s="36"/>
      <c r="DG236" s="36"/>
      <c r="DH236" s="36"/>
      <c r="DI236" s="36"/>
      <c r="DJ236" s="36"/>
      <c r="DK236" s="36"/>
      <c r="DL236" s="36"/>
      <c r="DM236" s="36"/>
      <c r="DN236" s="36"/>
      <c r="DO236" s="36"/>
      <c r="DP236" s="56">
        <v>12</v>
      </c>
      <c r="DQ236" s="37">
        <v>0</v>
      </c>
      <c r="DR236" s="37">
        <f>PRODUCT(Таблица1[[#This Row],[Столбец4]:[РЕГ НТЛ]])</f>
        <v>0</v>
      </c>
    </row>
    <row r="237" spans="1:122" x14ac:dyDescent="0.25">
      <c r="A237" s="38">
        <v>106</v>
      </c>
      <c r="B237" s="36" t="s">
        <v>288</v>
      </c>
      <c r="C237" s="39" t="s">
        <v>28</v>
      </c>
      <c r="D237" s="39" t="s">
        <v>11</v>
      </c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  <c r="BE237" s="39"/>
      <c r="BF237" s="39"/>
      <c r="BG237" s="39"/>
      <c r="BH237" s="39"/>
      <c r="BI237" s="39"/>
      <c r="BJ237" s="39"/>
      <c r="BK237" s="39"/>
      <c r="BL237" s="39"/>
      <c r="BM237" s="39"/>
      <c r="BN237" s="39"/>
      <c r="BO237" s="39"/>
      <c r="BP237" s="39"/>
      <c r="BQ237" s="39"/>
      <c r="BR237" s="39"/>
      <c r="BS237" s="39"/>
      <c r="BT237" s="39"/>
      <c r="BU237" s="39"/>
      <c r="BV237" s="39"/>
      <c r="BW237" s="39"/>
      <c r="BX237" s="39"/>
      <c r="BY237" s="39"/>
      <c r="BZ237" s="39"/>
      <c r="CA237" s="39"/>
      <c r="CB237" s="39"/>
      <c r="CC237" s="39"/>
      <c r="CD237" s="39"/>
      <c r="CE237" s="39"/>
      <c r="CF237" s="39"/>
      <c r="CG237" s="39"/>
      <c r="CH237" s="39"/>
      <c r="CI237" s="39"/>
      <c r="CJ237" s="39"/>
      <c r="CK237" s="39"/>
      <c r="CL237" s="39"/>
      <c r="CM237" s="39"/>
      <c r="CN237" s="39"/>
      <c r="CO237" s="39"/>
      <c r="CP237" s="39"/>
      <c r="CQ237" s="39"/>
      <c r="CR237" s="39"/>
      <c r="CS237" s="39"/>
      <c r="CT237" s="39"/>
      <c r="CU237" s="39"/>
      <c r="CV237" s="39"/>
      <c r="CW237" s="39"/>
      <c r="CX237" s="39">
        <v>2</v>
      </c>
      <c r="CY237" s="39"/>
      <c r="CZ237" s="39"/>
      <c r="DA237" s="39"/>
      <c r="DB237" s="39"/>
      <c r="DC237" s="39"/>
      <c r="DD237" s="39"/>
      <c r="DE237" s="39"/>
      <c r="DF237" s="39"/>
      <c r="DG237" s="39"/>
      <c r="DH237" s="39"/>
      <c r="DI237" s="39"/>
      <c r="DJ237" s="39"/>
      <c r="DK237" s="39"/>
      <c r="DL237" s="39"/>
      <c r="DM237" s="39"/>
      <c r="DN237" s="39"/>
      <c r="DO237" s="39"/>
      <c r="DP237" s="58">
        <v>8</v>
      </c>
      <c r="DQ237" s="40">
        <v>1</v>
      </c>
      <c r="DR237" s="40">
        <f>PRODUCT(Таблица1[[#This Row],[Столбец4]:[РЕГ НТЛ]])</f>
        <v>8</v>
      </c>
    </row>
    <row r="238" spans="1:122" x14ac:dyDescent="0.25">
      <c r="A238" s="35">
        <v>100</v>
      </c>
      <c r="B238" s="36" t="s">
        <v>321</v>
      </c>
      <c r="C238" s="36" t="s">
        <v>28</v>
      </c>
      <c r="D238" s="36" t="s">
        <v>11</v>
      </c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  <c r="BE238" s="36"/>
      <c r="BF238" s="36"/>
      <c r="BG238" s="36"/>
      <c r="BH238" s="36"/>
      <c r="BI238" s="36"/>
      <c r="BJ238" s="36"/>
      <c r="BK238" s="36"/>
      <c r="BL238" s="36"/>
      <c r="BM238" s="36"/>
      <c r="BN238" s="36"/>
      <c r="BO238" s="36"/>
      <c r="BP238" s="36"/>
      <c r="BQ238" s="36"/>
      <c r="BR238" s="36"/>
      <c r="BS238" s="36"/>
      <c r="BT238" s="36"/>
      <c r="BU238" s="36"/>
      <c r="BV238" s="36"/>
      <c r="BW238" s="36"/>
      <c r="BX238" s="36"/>
      <c r="BY238" s="36"/>
      <c r="BZ238" s="36"/>
      <c r="CA238" s="36"/>
      <c r="CB238" s="36"/>
      <c r="CC238" s="36"/>
      <c r="CD238" s="36"/>
      <c r="CE238" s="36"/>
      <c r="CF238" s="36"/>
      <c r="CG238" s="36"/>
      <c r="CH238" s="36"/>
      <c r="CI238" s="36"/>
      <c r="CJ238" s="36"/>
      <c r="CK238" s="36"/>
      <c r="CL238" s="36"/>
      <c r="CM238" s="36"/>
      <c r="CN238" s="36"/>
      <c r="CO238" s="36"/>
      <c r="CP238" s="36"/>
      <c r="CQ238" s="36"/>
      <c r="CR238" s="36"/>
      <c r="CS238" s="36"/>
      <c r="CT238" s="36"/>
      <c r="CU238" s="36"/>
      <c r="CV238" s="36"/>
      <c r="CW238" s="36"/>
      <c r="CX238" s="36">
        <v>3</v>
      </c>
      <c r="CY238" s="36"/>
      <c r="CZ238" s="36"/>
      <c r="DA238" s="36"/>
      <c r="DB238" s="36"/>
      <c r="DC238" s="36"/>
      <c r="DD238" s="36"/>
      <c r="DE238" s="36"/>
      <c r="DF238" s="36"/>
      <c r="DG238" s="36"/>
      <c r="DH238" s="36"/>
      <c r="DI238" s="36"/>
      <c r="DJ238" s="36"/>
      <c r="DK238" s="36"/>
      <c r="DL238" s="36"/>
      <c r="DM238" s="36"/>
      <c r="DN238" s="36"/>
      <c r="DO238" s="36"/>
      <c r="DP238" s="56">
        <v>8</v>
      </c>
      <c r="DQ238" s="37">
        <v>1</v>
      </c>
      <c r="DR238" s="37">
        <f>PRODUCT(Таблица1[[#This Row],[Столбец4]:[РЕГ НТЛ]])</f>
        <v>8</v>
      </c>
    </row>
    <row r="239" spans="1:122" x14ac:dyDescent="0.25">
      <c r="A239" s="35">
        <v>104</v>
      </c>
      <c r="B239" s="36" t="s">
        <v>258</v>
      </c>
      <c r="C239" s="36" t="s">
        <v>28</v>
      </c>
      <c r="D239" s="36" t="s">
        <v>11</v>
      </c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  <c r="BD239" s="36"/>
      <c r="BE239" s="36"/>
      <c r="BF239" s="36"/>
      <c r="BG239" s="36"/>
      <c r="BH239" s="36"/>
      <c r="BI239" s="36"/>
      <c r="BJ239" s="36"/>
      <c r="BK239" s="36"/>
      <c r="BL239" s="36"/>
      <c r="BM239" s="36"/>
      <c r="BN239" s="36"/>
      <c r="BO239" s="36"/>
      <c r="BP239" s="36"/>
      <c r="BQ239" s="36"/>
      <c r="BR239" s="36"/>
      <c r="BS239" s="36"/>
      <c r="BT239" s="36"/>
      <c r="BU239" s="36"/>
      <c r="BV239" s="36"/>
      <c r="BW239" s="36"/>
      <c r="BX239" s="36"/>
      <c r="BY239" s="36"/>
      <c r="BZ239" s="36"/>
      <c r="CA239" s="36"/>
      <c r="CB239" s="36"/>
      <c r="CC239" s="36"/>
      <c r="CD239" s="36"/>
      <c r="CE239" s="36"/>
      <c r="CF239" s="36"/>
      <c r="CG239" s="36"/>
      <c r="CH239" s="36"/>
      <c r="CI239" s="36"/>
      <c r="CJ239" s="36"/>
      <c r="CK239" s="36"/>
      <c r="CL239" s="36"/>
      <c r="CM239" s="36"/>
      <c r="CN239" s="36"/>
      <c r="CO239" s="36"/>
      <c r="CP239" s="36"/>
      <c r="CQ239" s="36"/>
      <c r="CR239" s="36"/>
      <c r="CS239" s="36"/>
      <c r="CT239" s="36"/>
      <c r="CU239" s="36"/>
      <c r="CV239" s="36"/>
      <c r="CW239" s="36"/>
      <c r="CX239" s="36">
        <v>4</v>
      </c>
      <c r="CY239" s="36"/>
      <c r="CZ239" s="36"/>
      <c r="DA239" s="36"/>
      <c r="DB239" s="36"/>
      <c r="DC239" s="36"/>
      <c r="DD239" s="36"/>
      <c r="DE239" s="36"/>
      <c r="DF239" s="36"/>
      <c r="DG239" s="36"/>
      <c r="DH239" s="36"/>
      <c r="DI239" s="36"/>
      <c r="DJ239" s="36"/>
      <c r="DK239" s="36"/>
      <c r="DL239" s="36"/>
      <c r="DM239" s="36"/>
      <c r="DN239" s="36"/>
      <c r="DO239" s="36"/>
      <c r="DP239" s="55">
        <v>4</v>
      </c>
      <c r="DQ239" s="37">
        <v>1</v>
      </c>
      <c r="DR239" s="37">
        <f>PRODUCT(Таблица1[[#This Row],[Столбец4]:[РЕГ НТЛ]])</f>
        <v>4</v>
      </c>
    </row>
    <row r="240" spans="1:122" x14ac:dyDescent="0.25">
      <c r="A240" s="38">
        <v>90</v>
      </c>
      <c r="B240" s="36" t="s">
        <v>231</v>
      </c>
      <c r="C240" s="39" t="s">
        <v>32</v>
      </c>
      <c r="D240" s="39" t="s">
        <v>146</v>
      </c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  <c r="BE240" s="39"/>
      <c r="BF240" s="39"/>
      <c r="BG240" s="39"/>
      <c r="BH240" s="39"/>
      <c r="BI240" s="39"/>
      <c r="BJ240" s="39"/>
      <c r="BK240" s="39"/>
      <c r="BL240" s="39"/>
      <c r="BM240" s="39"/>
      <c r="BN240" s="39"/>
      <c r="BO240" s="39"/>
      <c r="BP240" s="39"/>
      <c r="BQ240" s="39"/>
      <c r="BR240" s="39"/>
      <c r="BS240" s="39"/>
      <c r="BT240" s="39"/>
      <c r="BU240" s="39"/>
      <c r="BV240" s="39"/>
      <c r="BW240" s="39"/>
      <c r="BX240" s="39"/>
      <c r="BY240" s="39"/>
      <c r="BZ240" s="39"/>
      <c r="CA240" s="39"/>
      <c r="CB240" s="39"/>
      <c r="CC240" s="39"/>
      <c r="CD240" s="39"/>
      <c r="CE240" s="39"/>
      <c r="CF240" s="39"/>
      <c r="CG240" s="39"/>
      <c r="CH240" s="39"/>
      <c r="CI240" s="39"/>
      <c r="CJ240" s="39"/>
      <c r="CK240" s="39"/>
      <c r="CL240" s="39"/>
      <c r="CM240" s="39"/>
      <c r="CN240" s="39"/>
      <c r="CO240" s="39"/>
      <c r="CP240" s="39"/>
      <c r="CQ240" s="39"/>
      <c r="CR240" s="39"/>
      <c r="CS240" s="39"/>
      <c r="CT240" s="39"/>
      <c r="CU240" s="39"/>
      <c r="CV240" s="39"/>
      <c r="CW240" s="39">
        <v>1</v>
      </c>
      <c r="CX240" s="39"/>
      <c r="CY240" s="39"/>
      <c r="CZ240" s="39"/>
      <c r="DA240" s="39"/>
      <c r="DB240" s="39"/>
      <c r="DC240" s="39"/>
      <c r="DD240" s="39"/>
      <c r="DE240" s="39"/>
      <c r="DF240" s="39"/>
      <c r="DG240" s="39"/>
      <c r="DH240" s="39"/>
      <c r="DI240" s="39"/>
      <c r="DJ240" s="39"/>
      <c r="DK240" s="39"/>
      <c r="DL240" s="39"/>
      <c r="DM240" s="39"/>
      <c r="DN240" s="39"/>
      <c r="DO240" s="39"/>
      <c r="DP240" s="55">
        <v>18</v>
      </c>
      <c r="DQ240" s="40">
        <v>0</v>
      </c>
      <c r="DR240" s="40">
        <f>PRODUCT(Таблица1[[#This Row],[Столбец4]:[РЕГ НТЛ]])</f>
        <v>0</v>
      </c>
    </row>
    <row r="241" spans="1:122" x14ac:dyDescent="0.25">
      <c r="A241" s="35">
        <v>97</v>
      </c>
      <c r="B241" s="36" t="s">
        <v>237</v>
      </c>
      <c r="C241" s="36" t="s">
        <v>28</v>
      </c>
      <c r="D241" s="36" t="s">
        <v>11</v>
      </c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6"/>
      <c r="AW241" s="36"/>
      <c r="AX241" s="36"/>
      <c r="AY241" s="36"/>
      <c r="AZ241" s="36"/>
      <c r="BA241" s="36"/>
      <c r="BB241" s="36"/>
      <c r="BC241" s="36"/>
      <c r="BD241" s="36"/>
      <c r="BE241" s="36"/>
      <c r="BF241" s="36"/>
      <c r="BG241" s="36"/>
      <c r="BH241" s="36"/>
      <c r="BI241" s="36"/>
      <c r="BJ241" s="36"/>
      <c r="BK241" s="36"/>
      <c r="BL241" s="36"/>
      <c r="BM241" s="36"/>
      <c r="BN241" s="36"/>
      <c r="BO241" s="36"/>
      <c r="BP241" s="36"/>
      <c r="BQ241" s="36"/>
      <c r="BR241" s="36"/>
      <c r="BS241" s="36"/>
      <c r="BT241" s="36"/>
      <c r="BU241" s="36"/>
      <c r="BV241" s="36"/>
      <c r="BW241" s="36"/>
      <c r="BX241" s="36"/>
      <c r="BY241" s="36"/>
      <c r="BZ241" s="36"/>
      <c r="CA241" s="36"/>
      <c r="CB241" s="36"/>
      <c r="CC241" s="36"/>
      <c r="CD241" s="36"/>
      <c r="CE241" s="36"/>
      <c r="CF241" s="36"/>
      <c r="CG241" s="36"/>
      <c r="CH241" s="36"/>
      <c r="CI241" s="36"/>
      <c r="CJ241" s="36"/>
      <c r="CK241" s="36"/>
      <c r="CL241" s="36"/>
      <c r="CM241" s="36"/>
      <c r="CN241" s="36"/>
      <c r="CO241" s="36"/>
      <c r="CP241" s="36"/>
      <c r="CQ241" s="36"/>
      <c r="CR241" s="36"/>
      <c r="CS241" s="36"/>
      <c r="CT241" s="36"/>
      <c r="CU241" s="36"/>
      <c r="CV241" s="36"/>
      <c r="CW241" s="36">
        <v>2</v>
      </c>
      <c r="CX241" s="36"/>
      <c r="CY241" s="36"/>
      <c r="CZ241" s="36"/>
      <c r="DA241" s="36"/>
      <c r="DB241" s="36"/>
      <c r="DC241" s="36"/>
      <c r="DD241" s="36"/>
      <c r="DE241" s="36"/>
      <c r="DF241" s="36"/>
      <c r="DG241" s="36"/>
      <c r="DH241" s="36"/>
      <c r="DI241" s="36"/>
      <c r="DJ241" s="36"/>
      <c r="DK241" s="36"/>
      <c r="DL241" s="36"/>
      <c r="DM241" s="36"/>
      <c r="DN241" s="36"/>
      <c r="DO241" s="36"/>
      <c r="DP241" s="55">
        <v>12</v>
      </c>
      <c r="DQ241" s="37">
        <v>1</v>
      </c>
      <c r="DR241" s="37">
        <f>PRODUCT(Таблица1[[#This Row],[Столбец4]:[РЕГ НТЛ]])</f>
        <v>12</v>
      </c>
    </row>
    <row r="242" spans="1:122" x14ac:dyDescent="0.25">
      <c r="A242" s="35">
        <v>96</v>
      </c>
      <c r="B242" s="36" t="s">
        <v>234</v>
      </c>
      <c r="C242" s="36" t="s">
        <v>23</v>
      </c>
      <c r="D242" s="36" t="s">
        <v>53</v>
      </c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36"/>
      <c r="BD242" s="36"/>
      <c r="BE242" s="36"/>
      <c r="BF242" s="36"/>
      <c r="BG242" s="36"/>
      <c r="BH242" s="36"/>
      <c r="BI242" s="36"/>
      <c r="BJ242" s="36"/>
      <c r="BK242" s="36"/>
      <c r="BL242" s="36"/>
      <c r="BM242" s="36"/>
      <c r="BN242" s="36"/>
      <c r="BO242" s="36"/>
      <c r="BP242" s="36"/>
      <c r="BQ242" s="36"/>
      <c r="BR242" s="36"/>
      <c r="BS242" s="36"/>
      <c r="BT242" s="36"/>
      <c r="BU242" s="36"/>
      <c r="BV242" s="36"/>
      <c r="BW242" s="36"/>
      <c r="BX242" s="36"/>
      <c r="BY242" s="36"/>
      <c r="BZ242" s="36"/>
      <c r="CA242" s="36"/>
      <c r="CB242" s="36"/>
      <c r="CC242" s="36"/>
      <c r="CD242" s="36"/>
      <c r="CE242" s="36"/>
      <c r="CF242" s="36"/>
      <c r="CG242" s="36"/>
      <c r="CH242" s="36"/>
      <c r="CI242" s="36"/>
      <c r="CJ242" s="36"/>
      <c r="CK242" s="36"/>
      <c r="CL242" s="36"/>
      <c r="CM242" s="36"/>
      <c r="CN242" s="36"/>
      <c r="CO242" s="36"/>
      <c r="CP242" s="36"/>
      <c r="CQ242" s="36"/>
      <c r="CR242" s="36"/>
      <c r="CS242" s="36"/>
      <c r="CT242" s="36"/>
      <c r="CU242" s="36"/>
      <c r="CV242" s="36"/>
      <c r="CW242" s="36">
        <v>3</v>
      </c>
      <c r="CX242" s="36"/>
      <c r="CY242" s="36"/>
      <c r="CZ242" s="36"/>
      <c r="DA242" s="36"/>
      <c r="DB242" s="36"/>
      <c r="DC242" s="36"/>
      <c r="DD242" s="36"/>
      <c r="DE242" s="36"/>
      <c r="DF242" s="36"/>
      <c r="DG242" s="36"/>
      <c r="DH242" s="36"/>
      <c r="DI242" s="36"/>
      <c r="DJ242" s="36"/>
      <c r="DK242" s="36"/>
      <c r="DL242" s="36"/>
      <c r="DM242" s="36"/>
      <c r="DN242" s="36"/>
      <c r="DO242" s="36"/>
      <c r="DP242" s="55">
        <v>12</v>
      </c>
      <c r="DQ242" s="61">
        <v>0.5</v>
      </c>
      <c r="DR242" s="37">
        <f>PRODUCT(Таблица1[[#This Row],[Столбец4]:[РЕГ НТЛ]])</f>
        <v>6</v>
      </c>
    </row>
    <row r="243" spans="1:122" x14ac:dyDescent="0.25">
      <c r="A243" s="35">
        <v>120</v>
      </c>
      <c r="B243" s="36" t="s">
        <v>233</v>
      </c>
      <c r="C243" s="36" t="s">
        <v>23</v>
      </c>
      <c r="D243" s="36" t="s">
        <v>57</v>
      </c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  <c r="AY243" s="36"/>
      <c r="AZ243" s="36"/>
      <c r="BA243" s="36"/>
      <c r="BB243" s="36"/>
      <c r="BC243" s="36"/>
      <c r="BD243" s="36"/>
      <c r="BE243" s="36"/>
      <c r="BF243" s="36"/>
      <c r="BG243" s="36"/>
      <c r="BH243" s="36"/>
      <c r="BI243" s="36"/>
      <c r="BJ243" s="36"/>
      <c r="BK243" s="36"/>
      <c r="BL243" s="36"/>
      <c r="BM243" s="36"/>
      <c r="BN243" s="36"/>
      <c r="BO243" s="36"/>
      <c r="BP243" s="36"/>
      <c r="BQ243" s="36"/>
      <c r="BR243" s="36"/>
      <c r="BS243" s="36"/>
      <c r="BT243" s="36"/>
      <c r="BU243" s="36"/>
      <c r="BV243" s="36"/>
      <c r="BW243" s="36"/>
      <c r="BX243" s="36"/>
      <c r="BY243" s="36"/>
      <c r="BZ243" s="36"/>
      <c r="CA243" s="36"/>
      <c r="CB243" s="36"/>
      <c r="CC243" s="36"/>
      <c r="CD243" s="36"/>
      <c r="CE243" s="36"/>
      <c r="CF243" s="36"/>
      <c r="CG243" s="36"/>
      <c r="CH243" s="36"/>
      <c r="CI243" s="36"/>
      <c r="CJ243" s="36"/>
      <c r="CK243" s="36"/>
      <c r="CL243" s="36"/>
      <c r="CM243" s="36"/>
      <c r="CN243" s="36"/>
      <c r="CO243" s="36"/>
      <c r="CP243" s="36"/>
      <c r="CQ243" s="36"/>
      <c r="CR243" s="36"/>
      <c r="CS243" s="36"/>
      <c r="CT243" s="36"/>
      <c r="CU243" s="36"/>
      <c r="CV243" s="36"/>
      <c r="CW243" s="36">
        <v>4</v>
      </c>
      <c r="CX243" s="36"/>
      <c r="CY243" s="36"/>
      <c r="CZ243" s="36"/>
      <c r="DA243" s="36"/>
      <c r="DB243" s="36"/>
      <c r="DC243" s="36"/>
      <c r="DD243" s="36"/>
      <c r="DE243" s="36"/>
      <c r="DF243" s="36"/>
      <c r="DG243" s="36"/>
      <c r="DH243" s="36"/>
      <c r="DI243" s="36"/>
      <c r="DJ243" s="36"/>
      <c r="DK243" s="36"/>
      <c r="DL243" s="36"/>
      <c r="DM243" s="36"/>
      <c r="DN243" s="36"/>
      <c r="DO243" s="36"/>
      <c r="DP243" s="56">
        <v>6</v>
      </c>
      <c r="DQ243" s="37">
        <v>1</v>
      </c>
      <c r="DR243" s="37">
        <f>PRODUCT(Таблица1[[#This Row],[Столбец4]:[РЕГ НТЛ]])</f>
        <v>6</v>
      </c>
    </row>
    <row r="244" spans="1:122" x14ac:dyDescent="0.25">
      <c r="A244" s="35">
        <v>111</v>
      </c>
      <c r="B244" s="36" t="s">
        <v>270</v>
      </c>
      <c r="C244" s="36" t="s">
        <v>28</v>
      </c>
      <c r="D244" s="36" t="s">
        <v>11</v>
      </c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  <c r="BE244" s="36"/>
      <c r="BF244" s="36"/>
      <c r="BG244" s="36"/>
      <c r="BH244" s="36"/>
      <c r="BI244" s="36"/>
      <c r="BJ244" s="36"/>
      <c r="BK244" s="36"/>
      <c r="BL244" s="36"/>
      <c r="BM244" s="36"/>
      <c r="BN244" s="36"/>
      <c r="BO244" s="36"/>
      <c r="BP244" s="36"/>
      <c r="BQ244" s="36"/>
      <c r="BR244" s="36"/>
      <c r="BS244" s="36"/>
      <c r="BT244" s="36"/>
      <c r="BU244" s="36"/>
      <c r="BV244" s="36"/>
      <c r="BW244" s="36"/>
      <c r="BX244" s="36"/>
      <c r="BY244" s="36"/>
      <c r="BZ244" s="36"/>
      <c r="CA244" s="36"/>
      <c r="CB244" s="36"/>
      <c r="CC244" s="36"/>
      <c r="CD244" s="36"/>
      <c r="CE244" s="36"/>
      <c r="CF244" s="36"/>
      <c r="CG244" s="36"/>
      <c r="CH244" s="36"/>
      <c r="CI244" s="36"/>
      <c r="CJ244" s="36"/>
      <c r="CK244" s="36"/>
      <c r="CL244" s="36"/>
      <c r="CM244" s="36"/>
      <c r="CN244" s="36"/>
      <c r="CO244" s="36"/>
      <c r="CP244" s="36"/>
      <c r="CQ244" s="36"/>
      <c r="CR244" s="36"/>
      <c r="CS244" s="36"/>
      <c r="CT244" s="36"/>
      <c r="CU244" s="36"/>
      <c r="CV244" s="36">
        <v>1</v>
      </c>
      <c r="CW244" s="36"/>
      <c r="CX244" s="36"/>
      <c r="CY244" s="36"/>
      <c r="CZ244" s="36"/>
      <c r="DA244" s="36"/>
      <c r="DB244" s="36"/>
      <c r="DC244" s="36"/>
      <c r="DD244" s="36"/>
      <c r="DE244" s="36"/>
      <c r="DF244" s="36"/>
      <c r="DG244" s="36"/>
      <c r="DH244" s="36"/>
      <c r="DI244" s="36"/>
      <c r="DJ244" s="36"/>
      <c r="DK244" s="36"/>
      <c r="DL244" s="36"/>
      <c r="DM244" s="36"/>
      <c r="DN244" s="36"/>
      <c r="DO244" s="36"/>
      <c r="DP244" s="56">
        <v>12</v>
      </c>
      <c r="DQ244" s="37">
        <v>1</v>
      </c>
      <c r="DR244" s="37">
        <f>PRODUCT(Таблица1[[#This Row],[Столбец4]:[РЕГ НТЛ]])</f>
        <v>12</v>
      </c>
    </row>
    <row r="245" spans="1:122" x14ac:dyDescent="0.25">
      <c r="A245" s="35">
        <v>106</v>
      </c>
      <c r="B245" s="36" t="s">
        <v>288</v>
      </c>
      <c r="C245" s="36" t="s">
        <v>28</v>
      </c>
      <c r="D245" s="36" t="s">
        <v>11</v>
      </c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  <c r="AY245" s="36"/>
      <c r="AZ245" s="36"/>
      <c r="BA245" s="36"/>
      <c r="BB245" s="36"/>
      <c r="BC245" s="36"/>
      <c r="BD245" s="36"/>
      <c r="BE245" s="36"/>
      <c r="BF245" s="36"/>
      <c r="BG245" s="36"/>
      <c r="BH245" s="36"/>
      <c r="BI245" s="36"/>
      <c r="BJ245" s="36"/>
      <c r="BK245" s="36"/>
      <c r="BL245" s="36"/>
      <c r="BM245" s="36"/>
      <c r="BN245" s="36"/>
      <c r="BO245" s="36"/>
      <c r="BP245" s="36"/>
      <c r="BQ245" s="36"/>
      <c r="BR245" s="36"/>
      <c r="BS245" s="36"/>
      <c r="BT245" s="36"/>
      <c r="BU245" s="36"/>
      <c r="BV245" s="36"/>
      <c r="BW245" s="36"/>
      <c r="BX245" s="36"/>
      <c r="BY245" s="36"/>
      <c r="BZ245" s="36"/>
      <c r="CA245" s="36"/>
      <c r="CB245" s="36"/>
      <c r="CC245" s="36"/>
      <c r="CD245" s="36"/>
      <c r="CE245" s="36"/>
      <c r="CF245" s="36"/>
      <c r="CG245" s="36"/>
      <c r="CH245" s="36"/>
      <c r="CI245" s="36"/>
      <c r="CJ245" s="36"/>
      <c r="CK245" s="36"/>
      <c r="CL245" s="36"/>
      <c r="CM245" s="36"/>
      <c r="CN245" s="36"/>
      <c r="CO245" s="36"/>
      <c r="CP245" s="36"/>
      <c r="CQ245" s="36"/>
      <c r="CR245" s="36"/>
      <c r="CS245" s="36"/>
      <c r="CT245" s="36"/>
      <c r="CU245" s="36"/>
      <c r="CV245" s="36">
        <v>2</v>
      </c>
      <c r="CW245" s="36"/>
      <c r="CX245" s="36"/>
      <c r="CY245" s="36"/>
      <c r="CZ245" s="36"/>
      <c r="DA245" s="36"/>
      <c r="DB245" s="36"/>
      <c r="DC245" s="36"/>
      <c r="DD245" s="36"/>
      <c r="DE245" s="36"/>
      <c r="DF245" s="36"/>
      <c r="DG245" s="36"/>
      <c r="DH245" s="36"/>
      <c r="DI245" s="36"/>
      <c r="DJ245" s="36"/>
      <c r="DK245" s="36"/>
      <c r="DL245" s="36"/>
      <c r="DM245" s="36"/>
      <c r="DN245" s="36"/>
      <c r="DO245" s="36"/>
      <c r="DP245" s="55">
        <v>8</v>
      </c>
      <c r="DQ245" s="37">
        <v>1</v>
      </c>
      <c r="DR245" s="37">
        <f>PRODUCT(Таблица1[[#This Row],[Столбец4]:[РЕГ НТЛ]])</f>
        <v>8</v>
      </c>
    </row>
    <row r="246" spans="1:122" x14ac:dyDescent="0.25">
      <c r="A246" s="35">
        <v>104</v>
      </c>
      <c r="B246" s="36" t="s">
        <v>258</v>
      </c>
      <c r="C246" s="36" t="s">
        <v>28</v>
      </c>
      <c r="D246" s="36" t="s">
        <v>11</v>
      </c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6"/>
      <c r="AV246" s="36"/>
      <c r="AW246" s="36"/>
      <c r="AX246" s="36"/>
      <c r="AY246" s="36"/>
      <c r="AZ246" s="36"/>
      <c r="BA246" s="36"/>
      <c r="BB246" s="36"/>
      <c r="BC246" s="36"/>
      <c r="BD246" s="36"/>
      <c r="BE246" s="36"/>
      <c r="BF246" s="36"/>
      <c r="BG246" s="36"/>
      <c r="BH246" s="36"/>
      <c r="BI246" s="36"/>
      <c r="BJ246" s="36"/>
      <c r="BK246" s="36"/>
      <c r="BL246" s="36"/>
      <c r="BM246" s="36"/>
      <c r="BN246" s="36"/>
      <c r="BO246" s="36"/>
      <c r="BP246" s="36"/>
      <c r="BQ246" s="36"/>
      <c r="BR246" s="36"/>
      <c r="BS246" s="36"/>
      <c r="BT246" s="36"/>
      <c r="BU246" s="36"/>
      <c r="BV246" s="36"/>
      <c r="BW246" s="36"/>
      <c r="BX246" s="36"/>
      <c r="BY246" s="36"/>
      <c r="BZ246" s="36"/>
      <c r="CA246" s="36"/>
      <c r="CB246" s="36"/>
      <c r="CC246" s="36"/>
      <c r="CD246" s="36"/>
      <c r="CE246" s="36"/>
      <c r="CF246" s="36"/>
      <c r="CG246" s="36"/>
      <c r="CH246" s="36"/>
      <c r="CI246" s="36"/>
      <c r="CJ246" s="36"/>
      <c r="CK246" s="36"/>
      <c r="CL246" s="36"/>
      <c r="CM246" s="36"/>
      <c r="CN246" s="36"/>
      <c r="CO246" s="36"/>
      <c r="CP246" s="36"/>
      <c r="CQ246" s="36"/>
      <c r="CR246" s="36"/>
      <c r="CS246" s="36"/>
      <c r="CT246" s="36"/>
      <c r="CU246" s="36"/>
      <c r="CV246" s="36">
        <v>3</v>
      </c>
      <c r="CW246" s="36"/>
      <c r="CX246" s="36"/>
      <c r="CY246" s="36"/>
      <c r="CZ246" s="36"/>
      <c r="DA246" s="36"/>
      <c r="DB246" s="36"/>
      <c r="DC246" s="36"/>
      <c r="DD246" s="36"/>
      <c r="DE246" s="36"/>
      <c r="DF246" s="36"/>
      <c r="DG246" s="36"/>
      <c r="DH246" s="36"/>
      <c r="DI246" s="36"/>
      <c r="DJ246" s="36"/>
      <c r="DK246" s="36"/>
      <c r="DL246" s="36"/>
      <c r="DM246" s="36"/>
      <c r="DN246" s="36"/>
      <c r="DO246" s="36"/>
      <c r="DP246" s="56">
        <v>8</v>
      </c>
      <c r="DQ246" s="37">
        <v>1</v>
      </c>
      <c r="DR246" s="37">
        <f>PRODUCT(Таблица1[[#This Row],[Столбец4]:[РЕГ НТЛ]])</f>
        <v>8</v>
      </c>
    </row>
    <row r="247" spans="1:122" x14ac:dyDescent="0.25">
      <c r="A247" s="38">
        <v>92</v>
      </c>
      <c r="B247" s="39" t="s">
        <v>301</v>
      </c>
      <c r="C247" s="39" t="s">
        <v>28</v>
      </c>
      <c r="D247" s="39" t="s">
        <v>11</v>
      </c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  <c r="BE247" s="39"/>
      <c r="BF247" s="39"/>
      <c r="BG247" s="39"/>
      <c r="BH247" s="39"/>
      <c r="BI247" s="39"/>
      <c r="BJ247" s="39"/>
      <c r="BK247" s="39"/>
      <c r="BL247" s="39"/>
      <c r="BM247" s="39"/>
      <c r="BN247" s="39"/>
      <c r="BO247" s="39"/>
      <c r="BP247" s="39"/>
      <c r="BQ247" s="39"/>
      <c r="BR247" s="39"/>
      <c r="BS247" s="39"/>
      <c r="BT247" s="39"/>
      <c r="BU247" s="39"/>
      <c r="BV247" s="39"/>
      <c r="BW247" s="39"/>
      <c r="BX247" s="39"/>
      <c r="BY247" s="39"/>
      <c r="BZ247" s="39"/>
      <c r="CA247" s="39"/>
      <c r="CB247" s="39"/>
      <c r="CC247" s="39"/>
      <c r="CD247" s="39"/>
      <c r="CE247" s="39"/>
      <c r="CF247" s="39"/>
      <c r="CG247" s="39"/>
      <c r="CH247" s="39"/>
      <c r="CI247" s="39"/>
      <c r="CJ247" s="39"/>
      <c r="CK247" s="39"/>
      <c r="CL247" s="39"/>
      <c r="CM247" s="39"/>
      <c r="CN247" s="39"/>
      <c r="CO247" s="39"/>
      <c r="CP247" s="39"/>
      <c r="CQ247" s="39"/>
      <c r="CR247" s="39"/>
      <c r="CS247" s="39"/>
      <c r="CT247" s="39"/>
      <c r="CU247" s="39"/>
      <c r="CV247" s="39">
        <v>4</v>
      </c>
      <c r="CW247" s="39"/>
      <c r="CX247" s="39"/>
      <c r="CY247" s="39"/>
      <c r="CZ247" s="39"/>
      <c r="DA247" s="39"/>
      <c r="DB247" s="39"/>
      <c r="DC247" s="39"/>
      <c r="DD247" s="39"/>
      <c r="DE247" s="39"/>
      <c r="DF247" s="39"/>
      <c r="DG247" s="39"/>
      <c r="DH247" s="39"/>
      <c r="DI247" s="39"/>
      <c r="DJ247" s="39"/>
      <c r="DK247" s="39"/>
      <c r="DL247" s="39"/>
      <c r="DM247" s="39"/>
      <c r="DN247" s="39"/>
      <c r="DO247" s="39"/>
      <c r="DP247" s="58">
        <v>4</v>
      </c>
      <c r="DQ247" s="40">
        <v>1</v>
      </c>
      <c r="DR247" s="40">
        <f>PRODUCT(Таблица1[[#This Row],[Столбец4]:[РЕГ НТЛ]])</f>
        <v>4</v>
      </c>
    </row>
    <row r="248" spans="1:122" x14ac:dyDescent="0.25">
      <c r="A248" s="35">
        <v>110</v>
      </c>
      <c r="B248" s="36" t="s">
        <v>295</v>
      </c>
      <c r="C248" s="36" t="s">
        <v>28</v>
      </c>
      <c r="D248" s="36" t="s">
        <v>11</v>
      </c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6"/>
      <c r="AV248" s="36"/>
      <c r="AW248" s="36"/>
      <c r="AX248" s="36"/>
      <c r="AY248" s="36"/>
      <c r="AZ248" s="36"/>
      <c r="BA248" s="36"/>
      <c r="BB248" s="36"/>
      <c r="BC248" s="36"/>
      <c r="BD248" s="36"/>
      <c r="BE248" s="36"/>
      <c r="BF248" s="36"/>
      <c r="BG248" s="36"/>
      <c r="BH248" s="36"/>
      <c r="BI248" s="36"/>
      <c r="BJ248" s="36"/>
      <c r="BK248" s="36"/>
      <c r="BL248" s="36"/>
      <c r="BM248" s="36"/>
      <c r="BN248" s="36"/>
      <c r="BO248" s="36"/>
      <c r="BP248" s="36"/>
      <c r="BQ248" s="36"/>
      <c r="BR248" s="36"/>
      <c r="BS248" s="36"/>
      <c r="BT248" s="36"/>
      <c r="BU248" s="36"/>
      <c r="BV248" s="36"/>
      <c r="BW248" s="36"/>
      <c r="BX248" s="36"/>
      <c r="BY248" s="36"/>
      <c r="BZ248" s="36"/>
      <c r="CA248" s="36"/>
      <c r="CB248" s="36"/>
      <c r="CC248" s="36"/>
      <c r="CD248" s="36"/>
      <c r="CE248" s="36"/>
      <c r="CF248" s="36"/>
      <c r="CG248" s="36"/>
      <c r="CH248" s="36"/>
      <c r="CI248" s="36"/>
      <c r="CJ248" s="36"/>
      <c r="CK248" s="36"/>
      <c r="CL248" s="36"/>
      <c r="CM248" s="36"/>
      <c r="CN248" s="36"/>
      <c r="CO248" s="36"/>
      <c r="CP248" s="36"/>
      <c r="CQ248" s="36"/>
      <c r="CR248" s="36"/>
      <c r="CS248" s="36"/>
      <c r="CT248" s="36"/>
      <c r="CU248" s="36"/>
      <c r="CV248" s="36">
        <v>5</v>
      </c>
      <c r="CW248" s="36"/>
      <c r="CX248" s="36"/>
      <c r="CY248" s="36"/>
      <c r="CZ248" s="36"/>
      <c r="DA248" s="36"/>
      <c r="DB248" s="36"/>
      <c r="DC248" s="36"/>
      <c r="DD248" s="36"/>
      <c r="DE248" s="36"/>
      <c r="DF248" s="36"/>
      <c r="DG248" s="36"/>
      <c r="DH248" s="36"/>
      <c r="DI248" s="36"/>
      <c r="DJ248" s="36"/>
      <c r="DK248" s="36"/>
      <c r="DL248" s="36"/>
      <c r="DM248" s="36"/>
      <c r="DN248" s="36"/>
      <c r="DO248" s="36"/>
      <c r="DP248" s="56">
        <v>4</v>
      </c>
      <c r="DQ248" s="37">
        <v>1</v>
      </c>
      <c r="DR248" s="37">
        <f>PRODUCT(Таблица1[[#This Row],[Столбец4]:[РЕГ НТЛ]])</f>
        <v>4</v>
      </c>
    </row>
    <row r="249" spans="1:122" x14ac:dyDescent="0.25">
      <c r="A249" s="35">
        <v>105</v>
      </c>
      <c r="B249" s="36" t="s">
        <v>311</v>
      </c>
      <c r="C249" s="36" t="s">
        <v>28</v>
      </c>
      <c r="D249" s="36" t="s">
        <v>11</v>
      </c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6"/>
      <c r="AV249" s="36"/>
      <c r="AW249" s="36"/>
      <c r="AX249" s="36"/>
      <c r="AY249" s="36"/>
      <c r="AZ249" s="36"/>
      <c r="BA249" s="36"/>
      <c r="BB249" s="36"/>
      <c r="BC249" s="36"/>
      <c r="BD249" s="36"/>
      <c r="BE249" s="36"/>
      <c r="BF249" s="36"/>
      <c r="BG249" s="36"/>
      <c r="BH249" s="36"/>
      <c r="BI249" s="36"/>
      <c r="BJ249" s="36"/>
      <c r="BK249" s="36"/>
      <c r="BL249" s="36"/>
      <c r="BM249" s="36"/>
      <c r="BN249" s="36"/>
      <c r="BO249" s="36"/>
      <c r="BP249" s="36"/>
      <c r="BQ249" s="36"/>
      <c r="BR249" s="36"/>
      <c r="BS249" s="36"/>
      <c r="BT249" s="36"/>
      <c r="BU249" s="36"/>
      <c r="BV249" s="36"/>
      <c r="BW249" s="36"/>
      <c r="BX249" s="36"/>
      <c r="BY249" s="36"/>
      <c r="BZ249" s="36"/>
      <c r="CA249" s="36"/>
      <c r="CB249" s="36"/>
      <c r="CC249" s="36"/>
      <c r="CD249" s="36"/>
      <c r="CE249" s="36"/>
      <c r="CF249" s="36"/>
      <c r="CG249" s="36"/>
      <c r="CH249" s="36"/>
      <c r="CI249" s="36"/>
      <c r="CJ249" s="36"/>
      <c r="CK249" s="36"/>
      <c r="CL249" s="36"/>
      <c r="CM249" s="36"/>
      <c r="CN249" s="36"/>
      <c r="CO249" s="36"/>
      <c r="CP249" s="36"/>
      <c r="CQ249" s="36"/>
      <c r="CR249" s="36"/>
      <c r="CS249" s="36"/>
      <c r="CT249" s="36"/>
      <c r="CU249" s="36"/>
      <c r="CV249" s="36">
        <v>6</v>
      </c>
      <c r="CW249" s="36"/>
      <c r="CX249" s="36"/>
      <c r="CY249" s="36"/>
      <c r="CZ249" s="36"/>
      <c r="DA249" s="36"/>
      <c r="DB249" s="36"/>
      <c r="DC249" s="36"/>
      <c r="DD249" s="36"/>
      <c r="DE249" s="36"/>
      <c r="DF249" s="36"/>
      <c r="DG249" s="36"/>
      <c r="DH249" s="36"/>
      <c r="DI249" s="36"/>
      <c r="DJ249" s="36"/>
      <c r="DK249" s="36"/>
      <c r="DL249" s="36"/>
      <c r="DM249" s="36"/>
      <c r="DN249" s="36"/>
      <c r="DO249" s="36"/>
      <c r="DP249" s="56">
        <v>4</v>
      </c>
      <c r="DQ249" s="37">
        <v>1</v>
      </c>
      <c r="DR249" s="37">
        <f>PRODUCT(Таблица1[[#This Row],[Столбец4]:[РЕГ НТЛ]])</f>
        <v>4</v>
      </c>
    </row>
    <row r="250" spans="1:122" x14ac:dyDescent="0.25">
      <c r="A250" s="35">
        <v>103</v>
      </c>
      <c r="B250" s="36" t="s">
        <v>243</v>
      </c>
      <c r="C250" s="36" t="s">
        <v>28</v>
      </c>
      <c r="D250" s="36" t="s">
        <v>11</v>
      </c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36"/>
      <c r="BB250" s="36"/>
      <c r="BC250" s="36"/>
      <c r="BD250" s="36"/>
      <c r="BE250" s="36"/>
      <c r="BF250" s="36"/>
      <c r="BG250" s="36"/>
      <c r="BH250" s="36"/>
      <c r="BI250" s="36"/>
      <c r="BJ250" s="36"/>
      <c r="BK250" s="36"/>
      <c r="BL250" s="36"/>
      <c r="BM250" s="36"/>
      <c r="BN250" s="36"/>
      <c r="BO250" s="36"/>
      <c r="BP250" s="36"/>
      <c r="BQ250" s="36"/>
      <c r="BR250" s="36"/>
      <c r="BS250" s="36"/>
      <c r="BT250" s="36"/>
      <c r="BU250" s="36"/>
      <c r="BV250" s="36"/>
      <c r="BW250" s="36"/>
      <c r="BX250" s="36"/>
      <c r="BY250" s="36"/>
      <c r="BZ250" s="36"/>
      <c r="CA250" s="36"/>
      <c r="CB250" s="36"/>
      <c r="CC250" s="36"/>
      <c r="CD250" s="36"/>
      <c r="CE250" s="36"/>
      <c r="CF250" s="36"/>
      <c r="CG250" s="36"/>
      <c r="CH250" s="36"/>
      <c r="CI250" s="36"/>
      <c r="CJ250" s="36"/>
      <c r="CK250" s="36"/>
      <c r="CL250" s="36"/>
      <c r="CM250" s="36"/>
      <c r="CN250" s="36"/>
      <c r="CO250" s="36"/>
      <c r="CP250" s="36"/>
      <c r="CQ250" s="36"/>
      <c r="CR250" s="36"/>
      <c r="CS250" s="36"/>
      <c r="CT250" s="36"/>
      <c r="CU250" s="36">
        <v>1</v>
      </c>
      <c r="CV250" s="36"/>
      <c r="CW250" s="36"/>
      <c r="CX250" s="36"/>
      <c r="CY250" s="36"/>
      <c r="CZ250" s="36"/>
      <c r="DA250" s="36"/>
      <c r="DB250" s="36"/>
      <c r="DC250" s="36"/>
      <c r="DD250" s="36"/>
      <c r="DE250" s="36"/>
      <c r="DF250" s="36"/>
      <c r="DG250" s="36"/>
      <c r="DH250" s="36"/>
      <c r="DI250" s="36"/>
      <c r="DJ250" s="36"/>
      <c r="DK250" s="36"/>
      <c r="DL250" s="36"/>
      <c r="DM250" s="36"/>
      <c r="DN250" s="36"/>
      <c r="DO250" s="36"/>
      <c r="DP250" s="55">
        <v>18</v>
      </c>
      <c r="DQ250" s="37">
        <v>1</v>
      </c>
      <c r="DR250" s="37">
        <f>PRODUCT(Таблица1[[#This Row],[Столбец4]:[РЕГ НТЛ]])</f>
        <v>18</v>
      </c>
    </row>
    <row r="251" spans="1:122" x14ac:dyDescent="0.25">
      <c r="A251" s="38">
        <v>97</v>
      </c>
      <c r="B251" s="39" t="s">
        <v>237</v>
      </c>
      <c r="C251" s="39" t="s">
        <v>28</v>
      </c>
      <c r="D251" s="39" t="s">
        <v>11</v>
      </c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  <c r="BE251" s="39"/>
      <c r="BF251" s="39"/>
      <c r="BG251" s="39"/>
      <c r="BH251" s="39"/>
      <c r="BI251" s="39"/>
      <c r="BJ251" s="39"/>
      <c r="BK251" s="39"/>
      <c r="BL251" s="39"/>
      <c r="BM251" s="39"/>
      <c r="BN251" s="39"/>
      <c r="BO251" s="39"/>
      <c r="BP251" s="39"/>
      <c r="BQ251" s="39"/>
      <c r="BR251" s="39"/>
      <c r="BS251" s="39"/>
      <c r="BT251" s="39"/>
      <c r="BU251" s="39"/>
      <c r="BV251" s="39"/>
      <c r="BW251" s="39"/>
      <c r="BX251" s="39"/>
      <c r="BY251" s="39"/>
      <c r="BZ251" s="39"/>
      <c r="CA251" s="39"/>
      <c r="CB251" s="39"/>
      <c r="CC251" s="39"/>
      <c r="CD251" s="39"/>
      <c r="CE251" s="39"/>
      <c r="CF251" s="39"/>
      <c r="CG251" s="39"/>
      <c r="CH251" s="39"/>
      <c r="CI251" s="39"/>
      <c r="CJ251" s="39"/>
      <c r="CK251" s="39"/>
      <c r="CL251" s="39"/>
      <c r="CM251" s="39"/>
      <c r="CN251" s="39"/>
      <c r="CO251" s="39"/>
      <c r="CP251" s="39"/>
      <c r="CQ251" s="39"/>
      <c r="CR251" s="39"/>
      <c r="CS251" s="39"/>
      <c r="CT251" s="39"/>
      <c r="CU251" s="39">
        <v>2</v>
      </c>
      <c r="CV251" s="39"/>
      <c r="CW251" s="39"/>
      <c r="CX251" s="39"/>
      <c r="CY251" s="39"/>
      <c r="CZ251" s="39"/>
      <c r="DA251" s="39"/>
      <c r="DB251" s="39"/>
      <c r="DC251" s="39"/>
      <c r="DD251" s="39"/>
      <c r="DE251" s="39"/>
      <c r="DF251" s="39"/>
      <c r="DG251" s="39"/>
      <c r="DH251" s="39"/>
      <c r="DI251" s="39"/>
      <c r="DJ251" s="39"/>
      <c r="DK251" s="39"/>
      <c r="DL251" s="39"/>
      <c r="DM251" s="39"/>
      <c r="DN251" s="39"/>
      <c r="DO251" s="39"/>
      <c r="DP251" s="55">
        <v>12</v>
      </c>
      <c r="DQ251" s="40">
        <v>1</v>
      </c>
      <c r="DR251" s="40">
        <f>PRODUCT(Таблица1[[#This Row],[Столбец4]:[РЕГ НТЛ]])</f>
        <v>12</v>
      </c>
    </row>
    <row r="252" spans="1:122" x14ac:dyDescent="0.25">
      <c r="A252" s="35">
        <v>282</v>
      </c>
      <c r="B252" s="36" t="s">
        <v>334</v>
      </c>
      <c r="C252" s="36" t="s">
        <v>28</v>
      </c>
      <c r="D252" s="36" t="s">
        <v>11</v>
      </c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6"/>
      <c r="AV252" s="36"/>
      <c r="AW252" s="36"/>
      <c r="AX252" s="36"/>
      <c r="AY252" s="36"/>
      <c r="AZ252" s="36"/>
      <c r="BA252" s="36"/>
      <c r="BB252" s="36"/>
      <c r="BC252" s="36"/>
      <c r="BD252" s="36"/>
      <c r="BE252" s="36"/>
      <c r="BF252" s="36"/>
      <c r="BG252" s="36"/>
      <c r="BH252" s="36"/>
      <c r="BI252" s="36"/>
      <c r="BJ252" s="36"/>
      <c r="BK252" s="36"/>
      <c r="BL252" s="36"/>
      <c r="BM252" s="36"/>
      <c r="BN252" s="36"/>
      <c r="BO252" s="36"/>
      <c r="BP252" s="36"/>
      <c r="BQ252" s="36"/>
      <c r="BR252" s="36"/>
      <c r="BS252" s="36"/>
      <c r="BT252" s="36"/>
      <c r="BU252" s="36"/>
      <c r="BV252" s="36"/>
      <c r="BW252" s="36"/>
      <c r="BX252" s="36"/>
      <c r="BY252" s="36"/>
      <c r="BZ252" s="36"/>
      <c r="CA252" s="36"/>
      <c r="CB252" s="36"/>
      <c r="CC252" s="36"/>
      <c r="CD252" s="36"/>
      <c r="CE252" s="36"/>
      <c r="CF252" s="36"/>
      <c r="CG252" s="36"/>
      <c r="CH252" s="36"/>
      <c r="CI252" s="36"/>
      <c r="CJ252" s="36"/>
      <c r="CK252" s="36"/>
      <c r="CL252" s="36"/>
      <c r="CM252" s="36"/>
      <c r="CN252" s="36"/>
      <c r="CO252" s="36"/>
      <c r="CP252" s="36"/>
      <c r="CQ252" s="36"/>
      <c r="CR252" s="36"/>
      <c r="CS252" s="36"/>
      <c r="CT252" s="36">
        <v>1</v>
      </c>
      <c r="CU252" s="36"/>
      <c r="CV252" s="36"/>
      <c r="CW252" s="36"/>
      <c r="CX252" s="36"/>
      <c r="CY252" s="36"/>
      <c r="CZ252" s="36"/>
      <c r="DA252" s="36"/>
      <c r="DB252" s="36"/>
      <c r="DC252" s="36"/>
      <c r="DD252" s="36"/>
      <c r="DE252" s="36"/>
      <c r="DF252" s="36"/>
      <c r="DG252" s="36"/>
      <c r="DH252" s="36"/>
      <c r="DI252" s="36"/>
      <c r="DJ252" s="36"/>
      <c r="DK252" s="36"/>
      <c r="DL252" s="36"/>
      <c r="DM252" s="36"/>
      <c r="DN252" s="36"/>
      <c r="DO252" s="36"/>
      <c r="DP252" s="55">
        <v>12</v>
      </c>
      <c r="DQ252" s="37">
        <v>1</v>
      </c>
      <c r="DR252" s="37">
        <f>PRODUCT(Таблица1[[#This Row],[Столбец4]:[РЕГ НТЛ]])</f>
        <v>12</v>
      </c>
    </row>
    <row r="253" spans="1:122" x14ac:dyDescent="0.25">
      <c r="A253" s="35">
        <v>115</v>
      </c>
      <c r="B253" s="36" t="s">
        <v>296</v>
      </c>
      <c r="C253" s="36" t="s">
        <v>28</v>
      </c>
      <c r="D253" s="36" t="s">
        <v>11</v>
      </c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6"/>
      <c r="AV253" s="36"/>
      <c r="AW253" s="36"/>
      <c r="AX253" s="36"/>
      <c r="AY253" s="36"/>
      <c r="AZ253" s="36"/>
      <c r="BA253" s="36"/>
      <c r="BB253" s="36"/>
      <c r="BC253" s="36"/>
      <c r="BD253" s="36"/>
      <c r="BE253" s="36"/>
      <c r="BF253" s="36"/>
      <c r="BG253" s="36"/>
      <c r="BH253" s="36"/>
      <c r="BI253" s="36"/>
      <c r="BJ253" s="36"/>
      <c r="BK253" s="36"/>
      <c r="BL253" s="36"/>
      <c r="BM253" s="36"/>
      <c r="BN253" s="36"/>
      <c r="BO253" s="36"/>
      <c r="BP253" s="36"/>
      <c r="BQ253" s="36"/>
      <c r="BR253" s="36"/>
      <c r="BS253" s="36"/>
      <c r="BT253" s="36"/>
      <c r="BU253" s="36"/>
      <c r="BV253" s="36"/>
      <c r="BW253" s="36"/>
      <c r="BX253" s="36"/>
      <c r="BY253" s="36"/>
      <c r="BZ253" s="36"/>
      <c r="CA253" s="36"/>
      <c r="CB253" s="36"/>
      <c r="CC253" s="36"/>
      <c r="CD253" s="36"/>
      <c r="CE253" s="36"/>
      <c r="CF253" s="36"/>
      <c r="CG253" s="36"/>
      <c r="CH253" s="36"/>
      <c r="CI253" s="36"/>
      <c r="CJ253" s="36"/>
      <c r="CK253" s="36"/>
      <c r="CL253" s="36"/>
      <c r="CM253" s="36"/>
      <c r="CN253" s="36"/>
      <c r="CO253" s="36"/>
      <c r="CP253" s="36"/>
      <c r="CQ253" s="36"/>
      <c r="CR253" s="36"/>
      <c r="CS253" s="36"/>
      <c r="CT253" s="36">
        <v>2</v>
      </c>
      <c r="CU253" s="36"/>
      <c r="CV253" s="36"/>
      <c r="CW253" s="36"/>
      <c r="CX253" s="36"/>
      <c r="CY253" s="36"/>
      <c r="CZ253" s="36"/>
      <c r="DA253" s="36"/>
      <c r="DB253" s="36"/>
      <c r="DC253" s="36"/>
      <c r="DD253" s="36"/>
      <c r="DE253" s="36"/>
      <c r="DF253" s="36"/>
      <c r="DG253" s="36"/>
      <c r="DH253" s="36"/>
      <c r="DI253" s="36"/>
      <c r="DJ253" s="36"/>
      <c r="DK253" s="36"/>
      <c r="DL253" s="36"/>
      <c r="DM253" s="36"/>
      <c r="DN253" s="36"/>
      <c r="DO253" s="36"/>
      <c r="DP253" s="56">
        <v>8</v>
      </c>
      <c r="DQ253" s="37">
        <v>1</v>
      </c>
      <c r="DR253" s="37">
        <f>PRODUCT(Таблица1[[#This Row],[Столбец4]:[РЕГ НТЛ]])</f>
        <v>8</v>
      </c>
    </row>
    <row r="254" spans="1:122" x14ac:dyDescent="0.25">
      <c r="A254" s="35">
        <v>117</v>
      </c>
      <c r="B254" s="36" t="s">
        <v>294</v>
      </c>
      <c r="C254" s="36" t="s">
        <v>23</v>
      </c>
      <c r="D254" s="36" t="s">
        <v>53</v>
      </c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AV254" s="36"/>
      <c r="AW254" s="36"/>
      <c r="AX254" s="36"/>
      <c r="AY254" s="36"/>
      <c r="AZ254" s="36"/>
      <c r="BA254" s="36"/>
      <c r="BB254" s="36"/>
      <c r="BC254" s="36"/>
      <c r="BD254" s="36"/>
      <c r="BE254" s="36"/>
      <c r="BF254" s="36"/>
      <c r="BG254" s="36"/>
      <c r="BH254" s="36"/>
      <c r="BI254" s="36"/>
      <c r="BJ254" s="36"/>
      <c r="BK254" s="36"/>
      <c r="BL254" s="36"/>
      <c r="BM254" s="36"/>
      <c r="BN254" s="36"/>
      <c r="BO254" s="36"/>
      <c r="BP254" s="36"/>
      <c r="BQ254" s="36"/>
      <c r="BR254" s="36"/>
      <c r="BS254" s="36"/>
      <c r="BT254" s="36"/>
      <c r="BU254" s="36"/>
      <c r="BV254" s="36"/>
      <c r="BW254" s="36"/>
      <c r="BX254" s="36"/>
      <c r="BY254" s="36"/>
      <c r="BZ254" s="36"/>
      <c r="CA254" s="36"/>
      <c r="CB254" s="36"/>
      <c r="CC254" s="36"/>
      <c r="CD254" s="36"/>
      <c r="CE254" s="36"/>
      <c r="CF254" s="36"/>
      <c r="CG254" s="36"/>
      <c r="CH254" s="36"/>
      <c r="CI254" s="36"/>
      <c r="CJ254" s="36"/>
      <c r="CK254" s="36"/>
      <c r="CL254" s="36"/>
      <c r="CM254" s="36"/>
      <c r="CN254" s="36"/>
      <c r="CO254" s="36"/>
      <c r="CP254" s="36"/>
      <c r="CQ254" s="36"/>
      <c r="CR254" s="36"/>
      <c r="CS254" s="36"/>
      <c r="CT254" s="36">
        <v>3</v>
      </c>
      <c r="CU254" s="36"/>
      <c r="CV254" s="36"/>
      <c r="CW254" s="36"/>
      <c r="CX254" s="36"/>
      <c r="CY254" s="36"/>
      <c r="CZ254" s="36"/>
      <c r="DA254" s="36"/>
      <c r="DB254" s="36"/>
      <c r="DC254" s="36"/>
      <c r="DD254" s="36"/>
      <c r="DE254" s="36"/>
      <c r="DF254" s="36"/>
      <c r="DG254" s="36"/>
      <c r="DH254" s="36"/>
      <c r="DI254" s="36"/>
      <c r="DJ254" s="36"/>
      <c r="DK254" s="36"/>
      <c r="DL254" s="36"/>
      <c r="DM254" s="36"/>
      <c r="DN254" s="36"/>
      <c r="DO254" s="36"/>
      <c r="DP254" s="56">
        <v>8</v>
      </c>
      <c r="DQ254" s="37">
        <v>1</v>
      </c>
      <c r="DR254" s="37">
        <f>PRODUCT(Таблица1[[#This Row],[Столбец4]:[РЕГ НТЛ]])</f>
        <v>8</v>
      </c>
    </row>
    <row r="255" spans="1:122" x14ac:dyDescent="0.25">
      <c r="A255" s="35">
        <v>118</v>
      </c>
      <c r="B255" s="36" t="s">
        <v>342</v>
      </c>
      <c r="C255" s="36" t="s">
        <v>28</v>
      </c>
      <c r="D255" s="36" t="s">
        <v>11</v>
      </c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6"/>
      <c r="AV255" s="36"/>
      <c r="AW255" s="36"/>
      <c r="AX255" s="36"/>
      <c r="AY255" s="36"/>
      <c r="AZ255" s="36"/>
      <c r="BA255" s="36"/>
      <c r="BB255" s="36"/>
      <c r="BC255" s="36"/>
      <c r="BD255" s="36"/>
      <c r="BE255" s="36"/>
      <c r="BF255" s="36"/>
      <c r="BG255" s="36"/>
      <c r="BH255" s="36"/>
      <c r="BI255" s="36"/>
      <c r="BJ255" s="36"/>
      <c r="BK255" s="36"/>
      <c r="BL255" s="36"/>
      <c r="BM255" s="36"/>
      <c r="BN255" s="36"/>
      <c r="BO255" s="36"/>
      <c r="BP255" s="36"/>
      <c r="BQ255" s="36"/>
      <c r="BR255" s="36"/>
      <c r="BS255" s="36"/>
      <c r="BT255" s="36"/>
      <c r="BU255" s="36"/>
      <c r="BV255" s="36"/>
      <c r="BW255" s="36"/>
      <c r="BX255" s="36"/>
      <c r="BY255" s="36"/>
      <c r="BZ255" s="36"/>
      <c r="CA255" s="36"/>
      <c r="CB255" s="36"/>
      <c r="CC255" s="36"/>
      <c r="CD255" s="36"/>
      <c r="CE255" s="36"/>
      <c r="CF255" s="36"/>
      <c r="CG255" s="36"/>
      <c r="CH255" s="36"/>
      <c r="CI255" s="36"/>
      <c r="CJ255" s="36"/>
      <c r="CK255" s="36"/>
      <c r="CL255" s="36"/>
      <c r="CM255" s="36"/>
      <c r="CN255" s="36"/>
      <c r="CO255" s="36"/>
      <c r="CP255" s="36"/>
      <c r="CQ255" s="36"/>
      <c r="CR255" s="36"/>
      <c r="CS255" s="36"/>
      <c r="CT255" s="36">
        <v>4</v>
      </c>
      <c r="CU255" s="36"/>
      <c r="CV255" s="36"/>
      <c r="CW255" s="36"/>
      <c r="CX255" s="36"/>
      <c r="CY255" s="36"/>
      <c r="CZ255" s="36"/>
      <c r="DA255" s="36"/>
      <c r="DB255" s="36"/>
      <c r="DC255" s="36"/>
      <c r="DD255" s="36"/>
      <c r="DE255" s="36"/>
      <c r="DF255" s="36"/>
      <c r="DG255" s="36"/>
      <c r="DH255" s="36"/>
      <c r="DI255" s="36"/>
      <c r="DJ255" s="36"/>
      <c r="DK255" s="36"/>
      <c r="DL255" s="36"/>
      <c r="DM255" s="36"/>
      <c r="DN255" s="36"/>
      <c r="DO255" s="36"/>
      <c r="DP255" s="56">
        <v>4</v>
      </c>
      <c r="DQ255" s="37">
        <v>1</v>
      </c>
      <c r="DR255" s="37">
        <f>PRODUCT(Таблица1[[#This Row],[Столбец4]:[РЕГ НТЛ]])</f>
        <v>4</v>
      </c>
    </row>
    <row r="256" spans="1:122" x14ac:dyDescent="0.25">
      <c r="A256" s="35">
        <v>100</v>
      </c>
      <c r="B256" s="36" t="s">
        <v>321</v>
      </c>
      <c r="C256" s="36" t="s">
        <v>28</v>
      </c>
      <c r="D256" s="36" t="s">
        <v>11</v>
      </c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6"/>
      <c r="AV256" s="36"/>
      <c r="AW256" s="36"/>
      <c r="AX256" s="36"/>
      <c r="AY256" s="36"/>
      <c r="AZ256" s="36"/>
      <c r="BA256" s="36"/>
      <c r="BB256" s="36"/>
      <c r="BC256" s="36"/>
      <c r="BD256" s="36"/>
      <c r="BE256" s="36"/>
      <c r="BF256" s="36"/>
      <c r="BG256" s="36"/>
      <c r="BH256" s="36"/>
      <c r="BI256" s="36"/>
      <c r="BJ256" s="36"/>
      <c r="BK256" s="36"/>
      <c r="BL256" s="36"/>
      <c r="BM256" s="36"/>
      <c r="BN256" s="36"/>
      <c r="BO256" s="36"/>
      <c r="BP256" s="36"/>
      <c r="BQ256" s="36"/>
      <c r="BR256" s="36"/>
      <c r="BS256" s="36"/>
      <c r="BT256" s="36"/>
      <c r="BU256" s="36"/>
      <c r="BV256" s="36"/>
      <c r="BW256" s="36"/>
      <c r="BX256" s="36"/>
      <c r="BY256" s="36"/>
      <c r="BZ256" s="36"/>
      <c r="CA256" s="36"/>
      <c r="CB256" s="36"/>
      <c r="CC256" s="36"/>
      <c r="CD256" s="36"/>
      <c r="CE256" s="36"/>
      <c r="CF256" s="36"/>
      <c r="CG256" s="36"/>
      <c r="CH256" s="36"/>
      <c r="CI256" s="36"/>
      <c r="CJ256" s="36"/>
      <c r="CK256" s="36"/>
      <c r="CL256" s="36"/>
      <c r="CM256" s="36"/>
      <c r="CN256" s="36"/>
      <c r="CO256" s="36"/>
      <c r="CP256" s="36"/>
      <c r="CQ256" s="36"/>
      <c r="CR256" s="36"/>
      <c r="CS256" s="36"/>
      <c r="CT256" s="36">
        <v>5</v>
      </c>
      <c r="CU256" s="36"/>
      <c r="CV256" s="36"/>
      <c r="CW256" s="36"/>
      <c r="CX256" s="36"/>
      <c r="CY256" s="36"/>
      <c r="CZ256" s="36"/>
      <c r="DA256" s="36"/>
      <c r="DB256" s="36"/>
      <c r="DC256" s="36"/>
      <c r="DD256" s="36"/>
      <c r="DE256" s="36"/>
      <c r="DF256" s="36"/>
      <c r="DG256" s="36"/>
      <c r="DH256" s="36"/>
      <c r="DI256" s="36"/>
      <c r="DJ256" s="36"/>
      <c r="DK256" s="36"/>
      <c r="DL256" s="36"/>
      <c r="DM256" s="36"/>
      <c r="DN256" s="36"/>
      <c r="DO256" s="36"/>
      <c r="DP256" s="56">
        <v>4</v>
      </c>
      <c r="DQ256" s="37">
        <v>1</v>
      </c>
      <c r="DR256" s="37">
        <f>PRODUCT(Таблица1[[#This Row],[Столбец4]:[РЕГ НТЛ]])</f>
        <v>4</v>
      </c>
    </row>
    <row r="257" spans="1:122" x14ac:dyDescent="0.25">
      <c r="A257" s="35">
        <v>112</v>
      </c>
      <c r="B257" s="36" t="s">
        <v>238</v>
      </c>
      <c r="C257" s="36" t="s">
        <v>28</v>
      </c>
      <c r="D257" s="36" t="s">
        <v>11</v>
      </c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6"/>
      <c r="AV257" s="36"/>
      <c r="AW257" s="36"/>
      <c r="AX257" s="36"/>
      <c r="AY257" s="36"/>
      <c r="AZ257" s="36"/>
      <c r="BA257" s="36"/>
      <c r="BB257" s="36"/>
      <c r="BC257" s="36"/>
      <c r="BD257" s="36"/>
      <c r="BE257" s="36"/>
      <c r="BF257" s="36"/>
      <c r="BG257" s="36"/>
      <c r="BH257" s="36"/>
      <c r="BI257" s="36"/>
      <c r="BJ257" s="36"/>
      <c r="BK257" s="36"/>
      <c r="BL257" s="36"/>
      <c r="BM257" s="36"/>
      <c r="BN257" s="36"/>
      <c r="BO257" s="36"/>
      <c r="BP257" s="36"/>
      <c r="BQ257" s="36"/>
      <c r="BR257" s="36"/>
      <c r="BS257" s="36"/>
      <c r="BT257" s="36"/>
      <c r="BU257" s="36"/>
      <c r="BV257" s="36"/>
      <c r="BW257" s="36"/>
      <c r="BX257" s="36"/>
      <c r="BY257" s="36"/>
      <c r="BZ257" s="36"/>
      <c r="CA257" s="36"/>
      <c r="CB257" s="36"/>
      <c r="CC257" s="36"/>
      <c r="CD257" s="36"/>
      <c r="CE257" s="36"/>
      <c r="CF257" s="36"/>
      <c r="CG257" s="36"/>
      <c r="CH257" s="36"/>
      <c r="CI257" s="36"/>
      <c r="CJ257" s="36"/>
      <c r="CK257" s="36"/>
      <c r="CL257" s="36"/>
      <c r="CM257" s="36"/>
      <c r="CN257" s="36"/>
      <c r="CO257" s="36"/>
      <c r="CP257" s="36"/>
      <c r="CQ257" s="36"/>
      <c r="CR257" s="36"/>
      <c r="CS257" s="36">
        <v>1</v>
      </c>
      <c r="CT257" s="36"/>
      <c r="CU257" s="36"/>
      <c r="CV257" s="36"/>
      <c r="CW257" s="36"/>
      <c r="CX257" s="36"/>
      <c r="CY257" s="36"/>
      <c r="CZ257" s="36"/>
      <c r="DA257" s="36"/>
      <c r="DB257" s="36"/>
      <c r="DC257" s="36"/>
      <c r="DD257" s="36"/>
      <c r="DE257" s="36"/>
      <c r="DF257" s="36"/>
      <c r="DG257" s="36"/>
      <c r="DH257" s="36"/>
      <c r="DI257" s="36"/>
      <c r="DJ257" s="36"/>
      <c r="DK257" s="36"/>
      <c r="DL257" s="36"/>
      <c r="DM257" s="36"/>
      <c r="DN257" s="36"/>
      <c r="DO257" s="36"/>
      <c r="DP257" s="56">
        <v>18</v>
      </c>
      <c r="DQ257" s="37">
        <v>1</v>
      </c>
      <c r="DR257" s="37">
        <f>PRODUCT(Таблица1[[#This Row],[Столбец4]:[РЕГ НТЛ]])</f>
        <v>18</v>
      </c>
    </row>
    <row r="258" spans="1:122" x14ac:dyDescent="0.25">
      <c r="A258" s="35">
        <v>93</v>
      </c>
      <c r="B258" s="36" t="s">
        <v>236</v>
      </c>
      <c r="C258" s="36" t="s">
        <v>28</v>
      </c>
      <c r="D258" s="36" t="s">
        <v>11</v>
      </c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6"/>
      <c r="AV258" s="36"/>
      <c r="AW258" s="36"/>
      <c r="AX258" s="36"/>
      <c r="AY258" s="36"/>
      <c r="AZ258" s="36"/>
      <c r="BA258" s="36"/>
      <c r="BB258" s="36"/>
      <c r="BC258" s="36"/>
      <c r="BD258" s="36"/>
      <c r="BE258" s="36"/>
      <c r="BF258" s="36"/>
      <c r="BG258" s="36"/>
      <c r="BH258" s="36"/>
      <c r="BI258" s="36"/>
      <c r="BJ258" s="36"/>
      <c r="BK258" s="36"/>
      <c r="BL258" s="36"/>
      <c r="BM258" s="36"/>
      <c r="BN258" s="36"/>
      <c r="BO258" s="36"/>
      <c r="BP258" s="36"/>
      <c r="BQ258" s="36"/>
      <c r="BR258" s="36"/>
      <c r="BS258" s="36"/>
      <c r="BT258" s="36"/>
      <c r="BU258" s="36"/>
      <c r="BV258" s="36"/>
      <c r="BW258" s="36"/>
      <c r="BX258" s="36"/>
      <c r="BY258" s="36"/>
      <c r="BZ258" s="36"/>
      <c r="CA258" s="36"/>
      <c r="CB258" s="36"/>
      <c r="CC258" s="36"/>
      <c r="CD258" s="36"/>
      <c r="CE258" s="36"/>
      <c r="CF258" s="36"/>
      <c r="CG258" s="36"/>
      <c r="CH258" s="36"/>
      <c r="CI258" s="36"/>
      <c r="CJ258" s="36"/>
      <c r="CK258" s="36"/>
      <c r="CL258" s="36"/>
      <c r="CM258" s="36"/>
      <c r="CN258" s="36"/>
      <c r="CO258" s="36"/>
      <c r="CP258" s="36"/>
      <c r="CQ258" s="36"/>
      <c r="CR258" s="36"/>
      <c r="CS258" s="36">
        <v>2</v>
      </c>
      <c r="CT258" s="36"/>
      <c r="CU258" s="36"/>
      <c r="CV258" s="36"/>
      <c r="CW258" s="36"/>
      <c r="CX258" s="36"/>
      <c r="CY258" s="36"/>
      <c r="CZ258" s="36"/>
      <c r="DA258" s="36"/>
      <c r="DB258" s="36"/>
      <c r="DC258" s="36"/>
      <c r="DD258" s="36"/>
      <c r="DE258" s="36"/>
      <c r="DF258" s="36"/>
      <c r="DG258" s="36"/>
      <c r="DH258" s="36"/>
      <c r="DI258" s="36"/>
      <c r="DJ258" s="36"/>
      <c r="DK258" s="36"/>
      <c r="DL258" s="36"/>
      <c r="DM258" s="36"/>
      <c r="DN258" s="36"/>
      <c r="DO258" s="36"/>
      <c r="DP258" s="55">
        <v>12</v>
      </c>
      <c r="DQ258" s="37">
        <v>1</v>
      </c>
      <c r="DR258" s="37">
        <f>PRODUCT(Таблица1[[#This Row],[Столбец4]:[РЕГ НТЛ]])</f>
        <v>12</v>
      </c>
    </row>
    <row r="259" spans="1:122" x14ac:dyDescent="0.25">
      <c r="A259" s="35">
        <v>113</v>
      </c>
      <c r="B259" s="36" t="s">
        <v>229</v>
      </c>
      <c r="C259" s="36" t="s">
        <v>28</v>
      </c>
      <c r="D259" s="36" t="s">
        <v>11</v>
      </c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  <c r="AU259" s="36"/>
      <c r="AV259" s="36"/>
      <c r="AW259" s="36"/>
      <c r="AX259" s="36"/>
      <c r="AY259" s="36"/>
      <c r="AZ259" s="36"/>
      <c r="BA259" s="36"/>
      <c r="BB259" s="36"/>
      <c r="BC259" s="36"/>
      <c r="BD259" s="36"/>
      <c r="BE259" s="36"/>
      <c r="BF259" s="36"/>
      <c r="BG259" s="36"/>
      <c r="BH259" s="36"/>
      <c r="BI259" s="36"/>
      <c r="BJ259" s="36"/>
      <c r="BK259" s="36"/>
      <c r="BL259" s="36"/>
      <c r="BM259" s="36"/>
      <c r="BN259" s="36"/>
      <c r="BO259" s="36"/>
      <c r="BP259" s="36"/>
      <c r="BQ259" s="36"/>
      <c r="BR259" s="36"/>
      <c r="BS259" s="36"/>
      <c r="BT259" s="36"/>
      <c r="BU259" s="36"/>
      <c r="BV259" s="36"/>
      <c r="BW259" s="36"/>
      <c r="BX259" s="36"/>
      <c r="BY259" s="36"/>
      <c r="BZ259" s="36"/>
      <c r="CA259" s="36"/>
      <c r="CB259" s="36"/>
      <c r="CC259" s="36"/>
      <c r="CD259" s="36"/>
      <c r="CE259" s="36"/>
      <c r="CF259" s="36"/>
      <c r="CG259" s="36"/>
      <c r="CH259" s="36"/>
      <c r="CI259" s="36"/>
      <c r="CJ259" s="36"/>
      <c r="CK259" s="36"/>
      <c r="CL259" s="36"/>
      <c r="CM259" s="36"/>
      <c r="CN259" s="36"/>
      <c r="CO259" s="36"/>
      <c r="CP259" s="36"/>
      <c r="CQ259" s="36"/>
      <c r="CR259" s="36"/>
      <c r="CS259" s="36">
        <v>3</v>
      </c>
      <c r="CT259" s="36"/>
      <c r="CU259" s="36"/>
      <c r="CV259" s="36"/>
      <c r="CW259" s="36"/>
      <c r="CX259" s="36"/>
      <c r="CY259" s="36"/>
      <c r="CZ259" s="36"/>
      <c r="DA259" s="36"/>
      <c r="DB259" s="36"/>
      <c r="DC259" s="36"/>
      <c r="DD259" s="36"/>
      <c r="DE259" s="36"/>
      <c r="DF259" s="36"/>
      <c r="DG259" s="36"/>
      <c r="DH259" s="36"/>
      <c r="DI259" s="36"/>
      <c r="DJ259" s="36"/>
      <c r="DK259" s="36"/>
      <c r="DL259" s="36"/>
      <c r="DM259" s="36"/>
      <c r="DN259" s="36"/>
      <c r="DO259" s="36"/>
      <c r="DP259" s="55">
        <v>12</v>
      </c>
      <c r="DQ259" s="37">
        <v>1</v>
      </c>
      <c r="DR259" s="37">
        <f>PRODUCT(Таблица1[[#This Row],[Столбец4]:[РЕГ НТЛ]])</f>
        <v>12</v>
      </c>
    </row>
    <row r="260" spans="1:122" x14ac:dyDescent="0.25">
      <c r="A260" s="35">
        <v>116</v>
      </c>
      <c r="B260" s="36" t="s">
        <v>239</v>
      </c>
      <c r="C260" s="36" t="s">
        <v>23</v>
      </c>
      <c r="D260" s="36" t="s">
        <v>53</v>
      </c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/>
      <c r="AU260" s="36"/>
      <c r="AV260" s="36"/>
      <c r="AW260" s="36"/>
      <c r="AX260" s="36"/>
      <c r="AY260" s="36"/>
      <c r="AZ260" s="36"/>
      <c r="BA260" s="36"/>
      <c r="BB260" s="36"/>
      <c r="BC260" s="36"/>
      <c r="BD260" s="36"/>
      <c r="BE260" s="36"/>
      <c r="BF260" s="36"/>
      <c r="BG260" s="36"/>
      <c r="BH260" s="36"/>
      <c r="BI260" s="36"/>
      <c r="BJ260" s="36"/>
      <c r="BK260" s="36"/>
      <c r="BL260" s="36"/>
      <c r="BM260" s="36"/>
      <c r="BN260" s="36"/>
      <c r="BO260" s="36"/>
      <c r="BP260" s="36"/>
      <c r="BQ260" s="36"/>
      <c r="BR260" s="36"/>
      <c r="BS260" s="36"/>
      <c r="BT260" s="36"/>
      <c r="BU260" s="36"/>
      <c r="BV260" s="36"/>
      <c r="BW260" s="36"/>
      <c r="BX260" s="36"/>
      <c r="BY260" s="36"/>
      <c r="BZ260" s="36"/>
      <c r="CA260" s="36"/>
      <c r="CB260" s="36"/>
      <c r="CC260" s="36"/>
      <c r="CD260" s="36"/>
      <c r="CE260" s="36"/>
      <c r="CF260" s="36"/>
      <c r="CG260" s="36"/>
      <c r="CH260" s="36"/>
      <c r="CI260" s="36"/>
      <c r="CJ260" s="36"/>
      <c r="CK260" s="36"/>
      <c r="CL260" s="36"/>
      <c r="CM260" s="36"/>
      <c r="CN260" s="36"/>
      <c r="CO260" s="36"/>
      <c r="CP260" s="36"/>
      <c r="CQ260" s="36"/>
      <c r="CR260" s="36"/>
      <c r="CS260" s="36">
        <v>4</v>
      </c>
      <c r="CT260" s="36"/>
      <c r="CU260" s="36"/>
      <c r="CV260" s="36"/>
      <c r="CW260" s="36"/>
      <c r="CX260" s="36"/>
      <c r="CY260" s="36"/>
      <c r="CZ260" s="36"/>
      <c r="DA260" s="36"/>
      <c r="DB260" s="36"/>
      <c r="DC260" s="36"/>
      <c r="DD260" s="36"/>
      <c r="DE260" s="36"/>
      <c r="DF260" s="36"/>
      <c r="DG260" s="36"/>
      <c r="DH260" s="36"/>
      <c r="DI260" s="36"/>
      <c r="DJ260" s="36"/>
      <c r="DK260" s="36"/>
      <c r="DL260" s="36"/>
      <c r="DM260" s="36"/>
      <c r="DN260" s="36"/>
      <c r="DO260" s="36"/>
      <c r="DP260" s="55">
        <v>6</v>
      </c>
      <c r="DQ260" s="61">
        <v>0.5</v>
      </c>
      <c r="DR260" s="37">
        <f>PRODUCT(Таблица1[[#This Row],[Столбец4]:[РЕГ НТЛ]])</f>
        <v>3</v>
      </c>
    </row>
    <row r="261" spans="1:122" x14ac:dyDescent="0.25">
      <c r="A261" s="35">
        <v>286</v>
      </c>
      <c r="B261" s="36" t="s">
        <v>350</v>
      </c>
      <c r="C261" s="2" t="s">
        <v>30</v>
      </c>
      <c r="D261" s="36" t="s">
        <v>12</v>
      </c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6"/>
      <c r="AV261" s="36"/>
      <c r="AW261" s="36"/>
      <c r="AX261" s="36"/>
      <c r="AY261" s="36"/>
      <c r="AZ261" s="36"/>
      <c r="BA261" s="36"/>
      <c r="BB261" s="36"/>
      <c r="BC261" s="36"/>
      <c r="BD261" s="36"/>
      <c r="BE261" s="36"/>
      <c r="BF261" s="36"/>
      <c r="BG261" s="36"/>
      <c r="BH261" s="36"/>
      <c r="BI261" s="36"/>
      <c r="BJ261" s="36"/>
      <c r="BK261" s="36"/>
      <c r="BL261" s="36"/>
      <c r="BM261" s="36"/>
      <c r="BN261" s="36"/>
      <c r="BO261" s="36"/>
      <c r="BP261" s="36"/>
      <c r="BQ261" s="36"/>
      <c r="BR261" s="36"/>
      <c r="BS261" s="36"/>
      <c r="BT261" s="36"/>
      <c r="BU261" s="36"/>
      <c r="BV261" s="36"/>
      <c r="BW261" s="36"/>
      <c r="BX261" s="36"/>
      <c r="BY261" s="36"/>
      <c r="BZ261" s="36"/>
      <c r="CA261" s="36"/>
      <c r="CB261" s="36"/>
      <c r="CC261" s="36"/>
      <c r="CD261" s="36"/>
      <c r="CE261" s="36"/>
      <c r="CF261" s="36"/>
      <c r="CG261" s="36"/>
      <c r="CH261" s="36"/>
      <c r="CI261" s="36"/>
      <c r="CJ261" s="36"/>
      <c r="CK261" s="36"/>
      <c r="CL261" s="36"/>
      <c r="CM261" s="36"/>
      <c r="CN261" s="36"/>
      <c r="CO261" s="36"/>
      <c r="CP261" s="36"/>
      <c r="CQ261" s="36"/>
      <c r="CR261" s="36">
        <v>1</v>
      </c>
      <c r="CS261" s="36"/>
      <c r="CT261" s="36"/>
      <c r="CU261" s="36"/>
      <c r="CV261" s="36"/>
      <c r="CW261" s="36"/>
      <c r="CX261" s="36"/>
      <c r="CY261" s="36"/>
      <c r="CZ261" s="36"/>
      <c r="DA261" s="36"/>
      <c r="DB261" s="36"/>
      <c r="DC261" s="36"/>
      <c r="DD261" s="36"/>
      <c r="DE261" s="36"/>
      <c r="DF261" s="36"/>
      <c r="DG261" s="36"/>
      <c r="DH261" s="36"/>
      <c r="DI261" s="36"/>
      <c r="DJ261" s="36"/>
      <c r="DK261" s="36"/>
      <c r="DL261" s="36"/>
      <c r="DM261" s="36"/>
      <c r="DN261" s="36"/>
      <c r="DO261" s="36"/>
      <c r="DP261" s="55">
        <v>12</v>
      </c>
      <c r="DQ261" s="37">
        <v>1</v>
      </c>
      <c r="DR261" s="37">
        <f>PRODUCT(Таблица1[[#This Row],[Столбец4]:[РЕГ НТЛ]])</f>
        <v>12</v>
      </c>
    </row>
    <row r="262" spans="1:122" x14ac:dyDescent="0.25">
      <c r="A262" s="38">
        <v>285</v>
      </c>
      <c r="B262" s="36" t="s">
        <v>305</v>
      </c>
      <c r="C262" s="39" t="s">
        <v>249</v>
      </c>
      <c r="D262" s="39" t="s">
        <v>184</v>
      </c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/>
      <c r="AY262" s="39"/>
      <c r="AZ262" s="39"/>
      <c r="BA262" s="39"/>
      <c r="BB262" s="39"/>
      <c r="BC262" s="39"/>
      <c r="BD262" s="39"/>
      <c r="BE262" s="39"/>
      <c r="BF262" s="39"/>
      <c r="BG262" s="39"/>
      <c r="BH262" s="39"/>
      <c r="BI262" s="39"/>
      <c r="BJ262" s="39"/>
      <c r="BK262" s="39"/>
      <c r="BL262" s="39"/>
      <c r="BM262" s="39"/>
      <c r="BN262" s="39"/>
      <c r="BO262" s="39"/>
      <c r="BP262" s="39"/>
      <c r="BQ262" s="39"/>
      <c r="BR262" s="39"/>
      <c r="BS262" s="39"/>
      <c r="BT262" s="39"/>
      <c r="BU262" s="39"/>
      <c r="BV262" s="39"/>
      <c r="BW262" s="39"/>
      <c r="BX262" s="39"/>
      <c r="BY262" s="39"/>
      <c r="BZ262" s="39"/>
      <c r="CA262" s="39"/>
      <c r="CB262" s="39"/>
      <c r="CC262" s="39"/>
      <c r="CD262" s="39"/>
      <c r="CE262" s="39"/>
      <c r="CF262" s="39"/>
      <c r="CG262" s="39"/>
      <c r="CH262" s="39"/>
      <c r="CI262" s="39"/>
      <c r="CJ262" s="39"/>
      <c r="CK262" s="39"/>
      <c r="CL262" s="39"/>
      <c r="CM262" s="39"/>
      <c r="CN262" s="39"/>
      <c r="CO262" s="39"/>
      <c r="CP262" s="39"/>
      <c r="CQ262" s="39"/>
      <c r="CR262" s="39">
        <v>2</v>
      </c>
      <c r="CS262" s="39"/>
      <c r="CT262" s="39"/>
      <c r="CU262" s="39"/>
      <c r="CV262" s="39"/>
      <c r="CW262" s="39"/>
      <c r="CX262" s="39"/>
      <c r="CY262" s="39"/>
      <c r="CZ262" s="39"/>
      <c r="DA262" s="39"/>
      <c r="DB262" s="39"/>
      <c r="DC262" s="39"/>
      <c r="DD262" s="39"/>
      <c r="DE262" s="39"/>
      <c r="DF262" s="39"/>
      <c r="DG262" s="39"/>
      <c r="DH262" s="39"/>
      <c r="DI262" s="39"/>
      <c r="DJ262" s="39"/>
      <c r="DK262" s="39"/>
      <c r="DL262" s="39"/>
      <c r="DM262" s="39"/>
      <c r="DN262" s="39"/>
      <c r="DO262" s="39"/>
      <c r="DP262" s="55">
        <v>8</v>
      </c>
      <c r="DQ262" s="40">
        <v>0</v>
      </c>
      <c r="DR262" s="40">
        <f>PRODUCT(Таблица1[[#This Row],[Столбец4]:[РЕГ НТЛ]])</f>
        <v>0</v>
      </c>
    </row>
    <row r="263" spans="1:122" x14ac:dyDescent="0.25">
      <c r="A263" s="35">
        <v>109</v>
      </c>
      <c r="B263" s="36" t="s">
        <v>260</v>
      </c>
      <c r="C263" s="2" t="s">
        <v>30</v>
      </c>
      <c r="D263" s="36" t="s">
        <v>12</v>
      </c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6"/>
      <c r="AV263" s="36"/>
      <c r="AW263" s="36"/>
      <c r="AX263" s="36"/>
      <c r="AY263" s="36"/>
      <c r="AZ263" s="36"/>
      <c r="BA263" s="36"/>
      <c r="BB263" s="36"/>
      <c r="BC263" s="36"/>
      <c r="BD263" s="36"/>
      <c r="BE263" s="36"/>
      <c r="BF263" s="36"/>
      <c r="BG263" s="36"/>
      <c r="BH263" s="36"/>
      <c r="BI263" s="36"/>
      <c r="BJ263" s="36"/>
      <c r="BK263" s="36"/>
      <c r="BL263" s="36"/>
      <c r="BM263" s="36"/>
      <c r="BN263" s="36"/>
      <c r="BO263" s="36"/>
      <c r="BP263" s="36"/>
      <c r="BQ263" s="36"/>
      <c r="BR263" s="36"/>
      <c r="BS263" s="36"/>
      <c r="BT263" s="36"/>
      <c r="BU263" s="36"/>
      <c r="BV263" s="36"/>
      <c r="BW263" s="36"/>
      <c r="BX263" s="36"/>
      <c r="BY263" s="36"/>
      <c r="BZ263" s="36"/>
      <c r="CA263" s="36"/>
      <c r="CB263" s="36"/>
      <c r="CC263" s="36"/>
      <c r="CD263" s="36"/>
      <c r="CE263" s="36"/>
      <c r="CF263" s="36"/>
      <c r="CG263" s="36"/>
      <c r="CH263" s="36"/>
      <c r="CI263" s="36"/>
      <c r="CJ263" s="36"/>
      <c r="CK263" s="36"/>
      <c r="CL263" s="36"/>
      <c r="CM263" s="36"/>
      <c r="CN263" s="36"/>
      <c r="CO263" s="36"/>
      <c r="CP263" s="36"/>
      <c r="CQ263" s="36"/>
      <c r="CR263" s="36">
        <v>3</v>
      </c>
      <c r="CS263" s="36"/>
      <c r="CT263" s="36"/>
      <c r="CU263" s="36"/>
      <c r="CV263" s="36"/>
      <c r="CW263" s="36"/>
      <c r="CX263" s="36"/>
      <c r="CY263" s="36"/>
      <c r="CZ263" s="36"/>
      <c r="DA263" s="36"/>
      <c r="DB263" s="36"/>
      <c r="DC263" s="36"/>
      <c r="DD263" s="36"/>
      <c r="DE263" s="36"/>
      <c r="DF263" s="36"/>
      <c r="DG263" s="36"/>
      <c r="DH263" s="36"/>
      <c r="DI263" s="36"/>
      <c r="DJ263" s="36"/>
      <c r="DK263" s="36"/>
      <c r="DL263" s="36"/>
      <c r="DM263" s="36"/>
      <c r="DN263" s="36"/>
      <c r="DO263" s="36"/>
      <c r="DP263" s="55">
        <v>8</v>
      </c>
      <c r="DQ263" s="37">
        <v>1</v>
      </c>
      <c r="DR263" s="37">
        <f>PRODUCT(Таблица1[[#This Row],[Столбец4]:[РЕГ НТЛ]])</f>
        <v>8</v>
      </c>
    </row>
    <row r="264" spans="1:122" x14ac:dyDescent="0.25">
      <c r="A264" s="35">
        <v>108</v>
      </c>
      <c r="B264" s="36" t="s">
        <v>358</v>
      </c>
      <c r="C264" s="2" t="s">
        <v>30</v>
      </c>
      <c r="D264" s="36" t="s">
        <v>12</v>
      </c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6"/>
      <c r="AV264" s="36"/>
      <c r="AW264" s="36"/>
      <c r="AX264" s="36"/>
      <c r="AY264" s="36"/>
      <c r="AZ264" s="36"/>
      <c r="BA264" s="36"/>
      <c r="BB264" s="36"/>
      <c r="BC264" s="36"/>
      <c r="BD264" s="36"/>
      <c r="BE264" s="36"/>
      <c r="BF264" s="36"/>
      <c r="BG264" s="36"/>
      <c r="BH264" s="36"/>
      <c r="BI264" s="36"/>
      <c r="BJ264" s="36"/>
      <c r="BK264" s="36"/>
      <c r="BL264" s="36"/>
      <c r="BM264" s="36"/>
      <c r="BN264" s="36"/>
      <c r="BO264" s="36"/>
      <c r="BP264" s="36"/>
      <c r="BQ264" s="36"/>
      <c r="BR264" s="36"/>
      <c r="BS264" s="36"/>
      <c r="BT264" s="36"/>
      <c r="BU264" s="36"/>
      <c r="BV264" s="36"/>
      <c r="BW264" s="36"/>
      <c r="BX264" s="36"/>
      <c r="BY264" s="36"/>
      <c r="BZ264" s="36"/>
      <c r="CA264" s="36"/>
      <c r="CB264" s="36"/>
      <c r="CC264" s="36"/>
      <c r="CD264" s="36"/>
      <c r="CE264" s="36"/>
      <c r="CF264" s="36"/>
      <c r="CG264" s="36"/>
      <c r="CH264" s="36"/>
      <c r="CI264" s="36"/>
      <c r="CJ264" s="36"/>
      <c r="CK264" s="36"/>
      <c r="CL264" s="36"/>
      <c r="CM264" s="36"/>
      <c r="CN264" s="36"/>
      <c r="CO264" s="36"/>
      <c r="CP264" s="36"/>
      <c r="CQ264" s="36"/>
      <c r="CR264" s="36">
        <v>4</v>
      </c>
      <c r="CS264" s="36"/>
      <c r="CT264" s="36"/>
      <c r="CU264" s="36"/>
      <c r="CV264" s="36"/>
      <c r="CW264" s="36"/>
      <c r="CX264" s="36"/>
      <c r="CY264" s="36"/>
      <c r="CZ264" s="36"/>
      <c r="DA264" s="36"/>
      <c r="DB264" s="36"/>
      <c r="DC264" s="36"/>
      <c r="DD264" s="36"/>
      <c r="DE264" s="36"/>
      <c r="DF264" s="36"/>
      <c r="DG264" s="36"/>
      <c r="DH264" s="36"/>
      <c r="DI264" s="36"/>
      <c r="DJ264" s="36"/>
      <c r="DK264" s="36"/>
      <c r="DL264" s="36"/>
      <c r="DM264" s="36"/>
      <c r="DN264" s="36"/>
      <c r="DO264" s="36"/>
      <c r="DP264" s="55">
        <v>4</v>
      </c>
      <c r="DQ264" s="37">
        <v>1</v>
      </c>
      <c r="DR264" s="37">
        <f>PRODUCT(Таблица1[[#This Row],[Столбец4]:[РЕГ НТЛ]])</f>
        <v>4</v>
      </c>
    </row>
    <row r="265" spans="1:122" x14ac:dyDescent="0.25">
      <c r="A265" s="38">
        <v>121</v>
      </c>
      <c r="B265" s="39" t="s">
        <v>235</v>
      </c>
      <c r="C265" s="39" t="s">
        <v>37</v>
      </c>
      <c r="D265" s="39" t="s">
        <v>18</v>
      </c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  <c r="AY265" s="39"/>
      <c r="AZ265" s="39"/>
      <c r="BA265" s="39"/>
      <c r="BB265" s="39"/>
      <c r="BC265" s="39"/>
      <c r="BD265" s="39"/>
      <c r="BE265" s="39"/>
      <c r="BF265" s="39"/>
      <c r="BG265" s="39"/>
      <c r="BH265" s="39"/>
      <c r="BI265" s="39"/>
      <c r="BJ265" s="39"/>
      <c r="BK265" s="39"/>
      <c r="BL265" s="39"/>
      <c r="BM265" s="39"/>
      <c r="BN265" s="39"/>
      <c r="BO265" s="39"/>
      <c r="BP265" s="39"/>
      <c r="BQ265" s="39"/>
      <c r="BR265" s="39"/>
      <c r="BS265" s="39"/>
      <c r="BT265" s="39"/>
      <c r="BU265" s="39"/>
      <c r="BV265" s="39"/>
      <c r="BW265" s="39"/>
      <c r="BX265" s="39"/>
      <c r="BY265" s="39"/>
      <c r="BZ265" s="39"/>
      <c r="CA265" s="39"/>
      <c r="CB265" s="39"/>
      <c r="CC265" s="39"/>
      <c r="CD265" s="39"/>
      <c r="CE265" s="39"/>
      <c r="CF265" s="39"/>
      <c r="CG265" s="39"/>
      <c r="CH265" s="39"/>
      <c r="CI265" s="39"/>
      <c r="CJ265" s="39"/>
      <c r="CK265" s="39"/>
      <c r="CL265" s="39"/>
      <c r="CM265" s="39"/>
      <c r="CN265" s="39"/>
      <c r="CO265" s="39"/>
      <c r="CP265" s="39"/>
      <c r="CQ265" s="39">
        <v>1</v>
      </c>
      <c r="CR265" s="39"/>
      <c r="CS265" s="39"/>
      <c r="CT265" s="39"/>
      <c r="CU265" s="39"/>
      <c r="CV265" s="39"/>
      <c r="CW265" s="39"/>
      <c r="CX265" s="39"/>
      <c r="CY265" s="39"/>
      <c r="CZ265" s="39"/>
      <c r="DA265" s="39"/>
      <c r="DB265" s="39"/>
      <c r="DC265" s="39"/>
      <c r="DD265" s="39"/>
      <c r="DE265" s="39"/>
      <c r="DF265" s="39"/>
      <c r="DG265" s="39"/>
      <c r="DH265" s="39"/>
      <c r="DI265" s="39"/>
      <c r="DJ265" s="39"/>
      <c r="DK265" s="39"/>
      <c r="DL265" s="39"/>
      <c r="DM265" s="39"/>
      <c r="DN265" s="39"/>
      <c r="DO265" s="39"/>
      <c r="DP265" s="55">
        <v>18</v>
      </c>
      <c r="DQ265" s="40">
        <v>1</v>
      </c>
      <c r="DR265" s="40">
        <f>PRODUCT(Таблица1[[#This Row],[Столбец4]:[РЕГ НТЛ]])</f>
        <v>18</v>
      </c>
    </row>
    <row r="266" spans="1:122" x14ac:dyDescent="0.25">
      <c r="A266" s="35">
        <v>101</v>
      </c>
      <c r="B266" s="36" t="s">
        <v>232</v>
      </c>
      <c r="C266" s="36" t="s">
        <v>28</v>
      </c>
      <c r="D266" s="36" t="s">
        <v>11</v>
      </c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6"/>
      <c r="AV266" s="36"/>
      <c r="AW266" s="36"/>
      <c r="AX266" s="36"/>
      <c r="AY266" s="36"/>
      <c r="AZ266" s="36"/>
      <c r="BA266" s="36"/>
      <c r="BB266" s="36"/>
      <c r="BC266" s="36"/>
      <c r="BD266" s="36"/>
      <c r="BE266" s="36"/>
      <c r="BF266" s="36"/>
      <c r="BG266" s="36"/>
      <c r="BH266" s="36"/>
      <c r="BI266" s="36"/>
      <c r="BJ266" s="36"/>
      <c r="BK266" s="36"/>
      <c r="BL266" s="36"/>
      <c r="BM266" s="36"/>
      <c r="BN266" s="36"/>
      <c r="BO266" s="36"/>
      <c r="BP266" s="36"/>
      <c r="BQ266" s="36"/>
      <c r="BR266" s="36"/>
      <c r="BS266" s="36"/>
      <c r="BT266" s="36"/>
      <c r="BU266" s="36"/>
      <c r="BV266" s="36"/>
      <c r="BW266" s="36"/>
      <c r="BX266" s="36"/>
      <c r="BY266" s="36"/>
      <c r="BZ266" s="36"/>
      <c r="CA266" s="36"/>
      <c r="CB266" s="36"/>
      <c r="CC266" s="36"/>
      <c r="CD266" s="36"/>
      <c r="CE266" s="36"/>
      <c r="CF266" s="36"/>
      <c r="CG266" s="36"/>
      <c r="CH266" s="36"/>
      <c r="CI266" s="36"/>
      <c r="CJ266" s="36"/>
      <c r="CK266" s="36"/>
      <c r="CL266" s="36"/>
      <c r="CM266" s="36"/>
      <c r="CN266" s="36"/>
      <c r="CO266" s="36"/>
      <c r="CP266" s="36"/>
      <c r="CQ266" s="36">
        <v>2</v>
      </c>
      <c r="CR266" s="36"/>
      <c r="CS266" s="36"/>
      <c r="CT266" s="36"/>
      <c r="CU266" s="36"/>
      <c r="CV266" s="36"/>
      <c r="CW266" s="36"/>
      <c r="CX266" s="36"/>
      <c r="CY266" s="36"/>
      <c r="CZ266" s="36"/>
      <c r="DA266" s="36"/>
      <c r="DB266" s="36"/>
      <c r="DC266" s="36"/>
      <c r="DD266" s="36"/>
      <c r="DE266" s="36"/>
      <c r="DF266" s="36"/>
      <c r="DG266" s="36"/>
      <c r="DH266" s="36"/>
      <c r="DI266" s="36"/>
      <c r="DJ266" s="36"/>
      <c r="DK266" s="36"/>
      <c r="DL266" s="36"/>
      <c r="DM266" s="36"/>
      <c r="DN266" s="36"/>
      <c r="DO266" s="36"/>
      <c r="DP266" s="55">
        <v>12</v>
      </c>
      <c r="DQ266" s="37">
        <v>1</v>
      </c>
      <c r="DR266" s="37">
        <f>PRODUCT(Таблица1[[#This Row],[Столбец4]:[РЕГ НТЛ]])</f>
        <v>12</v>
      </c>
    </row>
    <row r="267" spans="1:122" x14ac:dyDescent="0.25">
      <c r="A267" s="35">
        <v>286</v>
      </c>
      <c r="B267" s="36" t="s">
        <v>244</v>
      </c>
      <c r="C267" s="2" t="s">
        <v>30</v>
      </c>
      <c r="D267" s="36" t="s">
        <v>12</v>
      </c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6"/>
      <c r="AV267" s="36"/>
      <c r="AW267" s="36"/>
      <c r="AX267" s="36"/>
      <c r="AY267" s="36"/>
      <c r="AZ267" s="36"/>
      <c r="BA267" s="36"/>
      <c r="BB267" s="36"/>
      <c r="BC267" s="36"/>
      <c r="BD267" s="36"/>
      <c r="BE267" s="36"/>
      <c r="BF267" s="36"/>
      <c r="BG267" s="36"/>
      <c r="BH267" s="36"/>
      <c r="BI267" s="36"/>
      <c r="BJ267" s="36"/>
      <c r="BK267" s="36"/>
      <c r="BL267" s="36"/>
      <c r="BM267" s="36"/>
      <c r="BN267" s="36"/>
      <c r="BO267" s="36"/>
      <c r="BP267" s="36"/>
      <c r="BQ267" s="36"/>
      <c r="BR267" s="36"/>
      <c r="BS267" s="36"/>
      <c r="BT267" s="36"/>
      <c r="BU267" s="36"/>
      <c r="BV267" s="36"/>
      <c r="BW267" s="36"/>
      <c r="BX267" s="36"/>
      <c r="BY267" s="36"/>
      <c r="BZ267" s="36"/>
      <c r="CA267" s="36"/>
      <c r="CB267" s="36"/>
      <c r="CC267" s="36"/>
      <c r="CD267" s="36"/>
      <c r="CE267" s="36"/>
      <c r="CF267" s="36"/>
      <c r="CG267" s="36"/>
      <c r="CH267" s="36"/>
      <c r="CI267" s="36"/>
      <c r="CJ267" s="36"/>
      <c r="CK267" s="36"/>
      <c r="CL267" s="36"/>
      <c r="CM267" s="36"/>
      <c r="CN267" s="36"/>
      <c r="CO267" s="36"/>
      <c r="CP267" s="36"/>
      <c r="CQ267" s="36">
        <v>3</v>
      </c>
      <c r="CR267" s="36"/>
      <c r="CS267" s="36"/>
      <c r="CT267" s="36"/>
      <c r="CU267" s="36"/>
      <c r="CV267" s="36"/>
      <c r="CW267" s="36"/>
      <c r="CX267" s="36"/>
      <c r="CY267" s="36"/>
      <c r="CZ267" s="36"/>
      <c r="DA267" s="36"/>
      <c r="DB267" s="36"/>
      <c r="DC267" s="36"/>
      <c r="DD267" s="36"/>
      <c r="DE267" s="36"/>
      <c r="DF267" s="36"/>
      <c r="DG267" s="36"/>
      <c r="DH267" s="36"/>
      <c r="DI267" s="36"/>
      <c r="DJ267" s="36"/>
      <c r="DK267" s="36"/>
      <c r="DL267" s="36"/>
      <c r="DM267" s="36"/>
      <c r="DN267" s="36"/>
      <c r="DO267" s="36"/>
      <c r="DP267" s="55">
        <v>12</v>
      </c>
      <c r="DQ267" s="37">
        <v>1</v>
      </c>
      <c r="DR267" s="37">
        <f>PRODUCT(Таблица1[[#This Row],[Столбец4]:[РЕГ НТЛ]])</f>
        <v>12</v>
      </c>
    </row>
    <row r="268" spans="1:122" x14ac:dyDescent="0.25">
      <c r="A268" s="38">
        <v>102</v>
      </c>
      <c r="B268" s="39" t="s">
        <v>241</v>
      </c>
      <c r="C268" s="36" t="s">
        <v>28</v>
      </c>
      <c r="D268" s="39" t="s">
        <v>11</v>
      </c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  <c r="BE268" s="39"/>
      <c r="BF268" s="39"/>
      <c r="BG268" s="39"/>
      <c r="BH268" s="39"/>
      <c r="BI268" s="39"/>
      <c r="BJ268" s="39"/>
      <c r="BK268" s="39"/>
      <c r="BL268" s="39"/>
      <c r="BM268" s="39"/>
      <c r="BN268" s="39"/>
      <c r="BO268" s="39"/>
      <c r="BP268" s="39"/>
      <c r="BQ268" s="39"/>
      <c r="BR268" s="39"/>
      <c r="BS268" s="39"/>
      <c r="BT268" s="39"/>
      <c r="BU268" s="39"/>
      <c r="BV268" s="39"/>
      <c r="BW268" s="39"/>
      <c r="BX268" s="39"/>
      <c r="BY268" s="39"/>
      <c r="BZ268" s="39"/>
      <c r="CA268" s="39"/>
      <c r="CB268" s="39"/>
      <c r="CC268" s="39"/>
      <c r="CD268" s="39"/>
      <c r="CE268" s="39"/>
      <c r="CF268" s="39"/>
      <c r="CG268" s="39"/>
      <c r="CH268" s="39"/>
      <c r="CI268" s="39"/>
      <c r="CJ268" s="39"/>
      <c r="CK268" s="39"/>
      <c r="CL268" s="39"/>
      <c r="CM268" s="39"/>
      <c r="CN268" s="39"/>
      <c r="CO268" s="39"/>
      <c r="CP268" s="39"/>
      <c r="CQ268" s="39">
        <v>4</v>
      </c>
      <c r="CR268" s="39"/>
      <c r="CS268" s="39"/>
      <c r="CT268" s="39"/>
      <c r="CU268" s="39"/>
      <c r="CV268" s="39"/>
      <c r="CW268" s="39"/>
      <c r="CX268" s="39"/>
      <c r="CY268" s="39"/>
      <c r="CZ268" s="39"/>
      <c r="DA268" s="39"/>
      <c r="DB268" s="39"/>
      <c r="DC268" s="39"/>
      <c r="DD268" s="39"/>
      <c r="DE268" s="39"/>
      <c r="DF268" s="39"/>
      <c r="DG268" s="39"/>
      <c r="DH268" s="39"/>
      <c r="DI268" s="39"/>
      <c r="DJ268" s="39"/>
      <c r="DK268" s="39"/>
      <c r="DL268" s="39"/>
      <c r="DM268" s="39"/>
      <c r="DN268" s="39"/>
      <c r="DO268" s="39"/>
      <c r="DP268" s="55">
        <v>6</v>
      </c>
      <c r="DQ268" s="40">
        <v>1</v>
      </c>
      <c r="DR268" s="40">
        <f>PRODUCT(Таблица1[[#This Row],[Столбец4]:[РЕГ НТЛ]])</f>
        <v>6</v>
      </c>
    </row>
    <row r="269" spans="1:122" x14ac:dyDescent="0.25">
      <c r="A269" s="38">
        <v>109</v>
      </c>
      <c r="B269" s="39" t="s">
        <v>230</v>
      </c>
      <c r="C269" s="2" t="s">
        <v>30</v>
      </c>
      <c r="D269" s="39" t="s">
        <v>12</v>
      </c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  <c r="AY269" s="39"/>
      <c r="AZ269" s="39"/>
      <c r="BA269" s="39"/>
      <c r="BB269" s="39"/>
      <c r="BC269" s="39"/>
      <c r="BD269" s="39"/>
      <c r="BE269" s="39"/>
      <c r="BF269" s="39"/>
      <c r="BG269" s="39"/>
      <c r="BH269" s="39"/>
      <c r="BI269" s="39"/>
      <c r="BJ269" s="39"/>
      <c r="BK269" s="39"/>
      <c r="BL269" s="39"/>
      <c r="BM269" s="39"/>
      <c r="BN269" s="39"/>
      <c r="BO269" s="39"/>
      <c r="BP269" s="39"/>
      <c r="BQ269" s="39"/>
      <c r="BR269" s="39"/>
      <c r="BS269" s="39"/>
      <c r="BT269" s="39"/>
      <c r="BU269" s="39"/>
      <c r="BV269" s="39"/>
      <c r="BW269" s="39"/>
      <c r="BX269" s="39"/>
      <c r="BY269" s="39"/>
      <c r="BZ269" s="39"/>
      <c r="CA269" s="39"/>
      <c r="CB269" s="39"/>
      <c r="CC269" s="39"/>
      <c r="CD269" s="39"/>
      <c r="CE269" s="39"/>
      <c r="CF269" s="39"/>
      <c r="CG269" s="39"/>
      <c r="CH269" s="39"/>
      <c r="CI269" s="39"/>
      <c r="CJ269" s="39"/>
      <c r="CK269" s="39"/>
      <c r="CL269" s="39"/>
      <c r="CM269" s="39"/>
      <c r="CN269" s="39"/>
      <c r="CO269" s="39"/>
      <c r="CP269" s="39"/>
      <c r="CQ269" s="39">
        <v>5</v>
      </c>
      <c r="CR269" s="39"/>
      <c r="CS269" s="39"/>
      <c r="CT269" s="39"/>
      <c r="CU269" s="39"/>
      <c r="CV269" s="39"/>
      <c r="CW269" s="39"/>
      <c r="CX269" s="39"/>
      <c r="CY269" s="39"/>
      <c r="CZ269" s="39"/>
      <c r="DA269" s="39"/>
      <c r="DB269" s="39"/>
      <c r="DC269" s="39"/>
      <c r="DD269" s="39"/>
      <c r="DE269" s="39"/>
      <c r="DF269" s="39"/>
      <c r="DG269" s="39"/>
      <c r="DH269" s="39"/>
      <c r="DI269" s="39"/>
      <c r="DJ269" s="39"/>
      <c r="DK269" s="39"/>
      <c r="DL269" s="39"/>
      <c r="DM269" s="39"/>
      <c r="DN269" s="39"/>
      <c r="DO269" s="39"/>
      <c r="DP269" s="55">
        <v>6</v>
      </c>
      <c r="DQ269" s="40">
        <v>1</v>
      </c>
      <c r="DR269" s="40">
        <f>PRODUCT(Таблица1[[#This Row],[Столбец4]:[РЕГ НТЛ]])</f>
        <v>6</v>
      </c>
    </row>
    <row r="270" spans="1:122" x14ac:dyDescent="0.25">
      <c r="A270" s="35">
        <v>73</v>
      </c>
      <c r="B270" s="36" t="s">
        <v>282</v>
      </c>
      <c r="C270" s="36" t="s">
        <v>28</v>
      </c>
      <c r="D270" s="36" t="s">
        <v>11</v>
      </c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6"/>
      <c r="AV270" s="36"/>
      <c r="AW270" s="36"/>
      <c r="AX270" s="36"/>
      <c r="AY270" s="36"/>
      <c r="AZ270" s="36"/>
      <c r="BA270" s="36"/>
      <c r="BB270" s="36"/>
      <c r="BC270" s="36"/>
      <c r="BD270" s="36"/>
      <c r="BE270" s="36">
        <v>1</v>
      </c>
      <c r="BF270" s="36"/>
      <c r="BG270" s="36"/>
      <c r="BH270" s="36"/>
      <c r="BI270" s="36"/>
      <c r="BJ270" s="36"/>
      <c r="BK270" s="36"/>
      <c r="BL270" s="36"/>
      <c r="BM270" s="36"/>
      <c r="BN270" s="36"/>
      <c r="BO270" s="36"/>
      <c r="BP270" s="36"/>
      <c r="BQ270" s="36"/>
      <c r="BR270" s="36"/>
      <c r="BS270" s="36"/>
      <c r="BT270" s="36"/>
      <c r="BU270" s="36"/>
      <c r="BV270" s="36"/>
      <c r="BW270" s="36"/>
      <c r="BX270" s="36"/>
      <c r="BY270" s="36"/>
      <c r="BZ270" s="36"/>
      <c r="CA270" s="36"/>
      <c r="CB270" s="36"/>
      <c r="CC270" s="36"/>
      <c r="CD270" s="36"/>
      <c r="CE270" s="36"/>
      <c r="CF270" s="36"/>
      <c r="CG270" s="36"/>
      <c r="CH270" s="36"/>
      <c r="CI270" s="36"/>
      <c r="CJ270" s="36"/>
      <c r="CK270" s="36"/>
      <c r="CL270" s="36"/>
      <c r="CM270" s="36"/>
      <c r="CN270" s="36"/>
      <c r="CO270" s="36"/>
      <c r="CP270" s="36"/>
      <c r="CQ270" s="36"/>
      <c r="CR270" s="36"/>
      <c r="CS270" s="36"/>
      <c r="CT270" s="36"/>
      <c r="CU270" s="36"/>
      <c r="CV270" s="36"/>
      <c r="CW270" s="36"/>
      <c r="CX270" s="36"/>
      <c r="CY270" s="36"/>
      <c r="CZ270" s="36"/>
      <c r="DA270" s="36"/>
      <c r="DB270" s="36"/>
      <c r="DC270" s="36"/>
      <c r="DD270" s="36"/>
      <c r="DE270" s="36"/>
      <c r="DF270" s="36"/>
      <c r="DG270" s="36"/>
      <c r="DH270" s="36"/>
      <c r="DI270" s="36"/>
      <c r="DJ270" s="36"/>
      <c r="DK270" s="36"/>
      <c r="DL270" s="36"/>
      <c r="DM270" s="36"/>
      <c r="DN270" s="36"/>
      <c r="DO270" s="36"/>
      <c r="DP270" s="56">
        <v>12</v>
      </c>
      <c r="DQ270" s="37">
        <v>1</v>
      </c>
      <c r="DR270" s="37">
        <f>PRODUCT(Таблица1[[#This Row],[Столбец4]:[РЕГ НТЛ]])</f>
        <v>12</v>
      </c>
    </row>
    <row r="271" spans="1:122" x14ac:dyDescent="0.25">
      <c r="A271" s="35">
        <v>59</v>
      </c>
      <c r="B271" s="36" t="s">
        <v>309</v>
      </c>
      <c r="C271" s="36" t="s">
        <v>28</v>
      </c>
      <c r="D271" s="36" t="s">
        <v>11</v>
      </c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6"/>
      <c r="AV271" s="36"/>
      <c r="AW271" s="36"/>
      <c r="AX271" s="36"/>
      <c r="AY271" s="36"/>
      <c r="AZ271" s="36"/>
      <c r="BA271" s="36"/>
      <c r="BB271" s="36"/>
      <c r="BC271" s="36"/>
      <c r="BD271" s="36"/>
      <c r="BE271" s="36">
        <v>2</v>
      </c>
      <c r="BF271" s="36"/>
      <c r="BG271" s="36"/>
      <c r="BH271" s="36"/>
      <c r="BI271" s="36"/>
      <c r="BJ271" s="36"/>
      <c r="BK271" s="36"/>
      <c r="BL271" s="36"/>
      <c r="BM271" s="36"/>
      <c r="BN271" s="36"/>
      <c r="BO271" s="36"/>
      <c r="BP271" s="36"/>
      <c r="BQ271" s="36"/>
      <c r="BR271" s="36"/>
      <c r="BS271" s="36"/>
      <c r="BT271" s="36"/>
      <c r="BU271" s="36"/>
      <c r="BV271" s="36"/>
      <c r="BW271" s="36"/>
      <c r="BX271" s="36"/>
      <c r="BY271" s="36"/>
      <c r="BZ271" s="36"/>
      <c r="CA271" s="36"/>
      <c r="CB271" s="36"/>
      <c r="CC271" s="36"/>
      <c r="CD271" s="36"/>
      <c r="CE271" s="36"/>
      <c r="CF271" s="36"/>
      <c r="CG271" s="36"/>
      <c r="CH271" s="36"/>
      <c r="CI271" s="36"/>
      <c r="CJ271" s="36"/>
      <c r="CK271" s="36"/>
      <c r="CL271" s="36"/>
      <c r="CM271" s="36"/>
      <c r="CN271" s="36"/>
      <c r="CO271" s="36"/>
      <c r="CP271" s="36"/>
      <c r="CQ271" s="36"/>
      <c r="CR271" s="36"/>
      <c r="CS271" s="36"/>
      <c r="CT271" s="36"/>
      <c r="CU271" s="36"/>
      <c r="CV271" s="36"/>
      <c r="CW271" s="36"/>
      <c r="CX271" s="36"/>
      <c r="CY271" s="36"/>
      <c r="CZ271" s="36"/>
      <c r="DA271" s="36"/>
      <c r="DB271" s="36"/>
      <c r="DC271" s="36"/>
      <c r="DD271" s="36"/>
      <c r="DE271" s="36"/>
      <c r="DF271" s="36"/>
      <c r="DG271" s="36"/>
      <c r="DH271" s="36"/>
      <c r="DI271" s="36"/>
      <c r="DJ271" s="36"/>
      <c r="DK271" s="36"/>
      <c r="DL271" s="36"/>
      <c r="DM271" s="36"/>
      <c r="DN271" s="36"/>
      <c r="DO271" s="36"/>
      <c r="DP271" s="56">
        <v>8</v>
      </c>
      <c r="DQ271" s="37">
        <v>1</v>
      </c>
      <c r="DR271" s="37">
        <f>PRODUCT(Таблица1[[#This Row],[Столбец4]:[РЕГ НТЛ]])</f>
        <v>8</v>
      </c>
    </row>
    <row r="272" spans="1:122" x14ac:dyDescent="0.25">
      <c r="A272" s="35">
        <v>279</v>
      </c>
      <c r="B272" s="36" t="s">
        <v>251</v>
      </c>
      <c r="C272" s="36" t="s">
        <v>35</v>
      </c>
      <c r="D272" s="36" t="s">
        <v>20</v>
      </c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6"/>
      <c r="AV272" s="36"/>
      <c r="AW272" s="36"/>
      <c r="AX272" s="36"/>
      <c r="AY272" s="36"/>
      <c r="AZ272" s="36"/>
      <c r="BA272" s="36"/>
      <c r="BB272" s="36"/>
      <c r="BC272" s="36"/>
      <c r="BD272" s="36"/>
      <c r="BE272" s="36">
        <v>3</v>
      </c>
      <c r="BF272" s="36"/>
      <c r="BG272" s="36"/>
      <c r="BH272" s="36"/>
      <c r="BI272" s="36"/>
      <c r="BJ272" s="36"/>
      <c r="BK272" s="36"/>
      <c r="BL272" s="36"/>
      <c r="BM272" s="36"/>
      <c r="BN272" s="36"/>
      <c r="BO272" s="36"/>
      <c r="BP272" s="36"/>
      <c r="BQ272" s="36"/>
      <c r="BR272" s="36"/>
      <c r="BS272" s="36"/>
      <c r="BT272" s="36"/>
      <c r="BU272" s="36"/>
      <c r="BV272" s="36"/>
      <c r="BW272" s="36"/>
      <c r="BX272" s="36"/>
      <c r="BY272" s="36"/>
      <c r="BZ272" s="36"/>
      <c r="CA272" s="36"/>
      <c r="CB272" s="36"/>
      <c r="CC272" s="36"/>
      <c r="CD272" s="36"/>
      <c r="CE272" s="36"/>
      <c r="CF272" s="36"/>
      <c r="CG272" s="36"/>
      <c r="CH272" s="36"/>
      <c r="CI272" s="36"/>
      <c r="CJ272" s="36"/>
      <c r="CK272" s="36"/>
      <c r="CL272" s="36"/>
      <c r="CM272" s="36"/>
      <c r="CN272" s="36"/>
      <c r="CO272" s="36"/>
      <c r="CP272" s="36"/>
      <c r="CQ272" s="36"/>
      <c r="CR272" s="36"/>
      <c r="CS272" s="36"/>
      <c r="CT272" s="36"/>
      <c r="CU272" s="36"/>
      <c r="CV272" s="36"/>
      <c r="CW272" s="36"/>
      <c r="CX272" s="36"/>
      <c r="CY272" s="36"/>
      <c r="CZ272" s="36"/>
      <c r="DA272" s="36"/>
      <c r="DB272" s="36"/>
      <c r="DC272" s="36"/>
      <c r="DD272" s="36"/>
      <c r="DE272" s="36"/>
      <c r="DF272" s="36"/>
      <c r="DG272" s="36"/>
      <c r="DH272" s="36"/>
      <c r="DI272" s="36"/>
      <c r="DJ272" s="36"/>
      <c r="DK272" s="36"/>
      <c r="DL272" s="36"/>
      <c r="DM272" s="36"/>
      <c r="DN272" s="36"/>
      <c r="DO272" s="36"/>
      <c r="DP272" s="56">
        <v>8</v>
      </c>
      <c r="DQ272" s="37">
        <v>1</v>
      </c>
      <c r="DR272" s="37">
        <f>PRODUCT(Таблица1[[#This Row],[Столбец4]:[РЕГ НТЛ]])</f>
        <v>8</v>
      </c>
    </row>
    <row r="273" spans="1:122" x14ac:dyDescent="0.25">
      <c r="A273" s="35">
        <v>83</v>
      </c>
      <c r="B273" s="36" t="s">
        <v>352</v>
      </c>
      <c r="C273" s="36" t="s">
        <v>28</v>
      </c>
      <c r="D273" s="36" t="s">
        <v>11</v>
      </c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6"/>
      <c r="AV273" s="36"/>
      <c r="AW273" s="36"/>
      <c r="AX273" s="36"/>
      <c r="AY273" s="36"/>
      <c r="AZ273" s="36"/>
      <c r="BA273" s="36"/>
      <c r="BB273" s="36"/>
      <c r="BC273" s="36"/>
      <c r="BD273" s="36"/>
      <c r="BE273" s="36">
        <v>4</v>
      </c>
      <c r="BF273" s="36"/>
      <c r="BG273" s="36"/>
      <c r="BH273" s="36"/>
      <c r="BI273" s="36"/>
      <c r="BJ273" s="36"/>
      <c r="BK273" s="36"/>
      <c r="BL273" s="36"/>
      <c r="BM273" s="36"/>
      <c r="BN273" s="36"/>
      <c r="BO273" s="36"/>
      <c r="BP273" s="36"/>
      <c r="BQ273" s="36"/>
      <c r="BR273" s="36"/>
      <c r="BS273" s="36"/>
      <c r="BT273" s="36"/>
      <c r="BU273" s="36"/>
      <c r="BV273" s="36"/>
      <c r="BW273" s="36"/>
      <c r="BX273" s="36"/>
      <c r="BY273" s="36"/>
      <c r="BZ273" s="36"/>
      <c r="CA273" s="36"/>
      <c r="CB273" s="36"/>
      <c r="CC273" s="36"/>
      <c r="CD273" s="36"/>
      <c r="CE273" s="36"/>
      <c r="CF273" s="36"/>
      <c r="CG273" s="36"/>
      <c r="CH273" s="36"/>
      <c r="CI273" s="36"/>
      <c r="CJ273" s="36"/>
      <c r="CK273" s="36"/>
      <c r="CL273" s="36"/>
      <c r="CM273" s="36"/>
      <c r="CN273" s="36"/>
      <c r="CO273" s="36"/>
      <c r="CP273" s="36"/>
      <c r="CQ273" s="36"/>
      <c r="CR273" s="36"/>
      <c r="CS273" s="36"/>
      <c r="CT273" s="36"/>
      <c r="CU273" s="36"/>
      <c r="CV273" s="36"/>
      <c r="CW273" s="36"/>
      <c r="CX273" s="36"/>
      <c r="CY273" s="36"/>
      <c r="CZ273" s="36"/>
      <c r="DA273" s="36"/>
      <c r="DB273" s="36"/>
      <c r="DC273" s="36"/>
      <c r="DD273" s="36"/>
      <c r="DE273" s="36"/>
      <c r="DF273" s="36"/>
      <c r="DG273" s="36"/>
      <c r="DH273" s="36"/>
      <c r="DI273" s="36"/>
      <c r="DJ273" s="36"/>
      <c r="DK273" s="36"/>
      <c r="DL273" s="36"/>
      <c r="DM273" s="36"/>
      <c r="DN273" s="36"/>
      <c r="DO273" s="36"/>
      <c r="DP273" s="55">
        <v>4</v>
      </c>
      <c r="DQ273" s="37">
        <v>1</v>
      </c>
      <c r="DR273" s="37">
        <f>PRODUCT(Таблица1[[#This Row],[Столбец4]:[РЕГ НТЛ]])</f>
        <v>4</v>
      </c>
    </row>
    <row r="274" spans="1:122" x14ac:dyDescent="0.25">
      <c r="A274" s="35">
        <v>66</v>
      </c>
      <c r="B274" s="36" t="s">
        <v>298</v>
      </c>
      <c r="C274" s="36" t="s">
        <v>28</v>
      </c>
      <c r="D274" s="36" t="s">
        <v>11</v>
      </c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  <c r="AU274" s="36"/>
      <c r="AV274" s="36"/>
      <c r="AW274" s="36"/>
      <c r="AX274" s="36"/>
      <c r="AY274" s="36"/>
      <c r="AZ274" s="36"/>
      <c r="BA274" s="36"/>
      <c r="BB274" s="36"/>
      <c r="BC274" s="36"/>
      <c r="BD274" s="36"/>
      <c r="BE274" s="36">
        <v>5</v>
      </c>
      <c r="BF274" s="36"/>
      <c r="BG274" s="36"/>
      <c r="BH274" s="36"/>
      <c r="BI274" s="36"/>
      <c r="BJ274" s="36"/>
      <c r="BK274" s="36"/>
      <c r="BL274" s="36"/>
      <c r="BM274" s="36"/>
      <c r="BN274" s="36"/>
      <c r="BO274" s="36"/>
      <c r="BP274" s="36"/>
      <c r="BQ274" s="36"/>
      <c r="BR274" s="36"/>
      <c r="BS274" s="36"/>
      <c r="BT274" s="36"/>
      <c r="BU274" s="36"/>
      <c r="BV274" s="36"/>
      <c r="BW274" s="36"/>
      <c r="BX274" s="36"/>
      <c r="BY274" s="36"/>
      <c r="BZ274" s="36"/>
      <c r="CA274" s="36"/>
      <c r="CB274" s="36"/>
      <c r="CC274" s="36"/>
      <c r="CD274" s="36"/>
      <c r="CE274" s="36"/>
      <c r="CF274" s="36"/>
      <c r="CG274" s="36"/>
      <c r="CH274" s="36"/>
      <c r="CI274" s="36"/>
      <c r="CJ274" s="36"/>
      <c r="CK274" s="36"/>
      <c r="CL274" s="36"/>
      <c r="CM274" s="36"/>
      <c r="CN274" s="36"/>
      <c r="CO274" s="36"/>
      <c r="CP274" s="36"/>
      <c r="CQ274" s="36"/>
      <c r="CR274" s="36"/>
      <c r="CS274" s="36"/>
      <c r="CT274" s="36"/>
      <c r="CU274" s="36"/>
      <c r="CV274" s="36"/>
      <c r="CW274" s="36"/>
      <c r="CX274" s="36"/>
      <c r="CY274" s="36"/>
      <c r="CZ274" s="36"/>
      <c r="DA274" s="36"/>
      <c r="DB274" s="36"/>
      <c r="DC274" s="36"/>
      <c r="DD274" s="36"/>
      <c r="DE274" s="36"/>
      <c r="DF274" s="36"/>
      <c r="DG274" s="36"/>
      <c r="DH274" s="36"/>
      <c r="DI274" s="36"/>
      <c r="DJ274" s="36"/>
      <c r="DK274" s="36"/>
      <c r="DL274" s="36"/>
      <c r="DM274" s="36"/>
      <c r="DN274" s="36"/>
      <c r="DO274" s="36"/>
      <c r="DP274" s="56">
        <v>4</v>
      </c>
      <c r="DQ274" s="37">
        <v>1</v>
      </c>
      <c r="DR274" s="37">
        <f>PRODUCT(Таблица1[[#This Row],[Столбец4]:[РЕГ НТЛ]])</f>
        <v>4</v>
      </c>
    </row>
    <row r="275" spans="1:122" x14ac:dyDescent="0.25">
      <c r="A275" s="35">
        <v>69</v>
      </c>
      <c r="B275" s="36" t="s">
        <v>320</v>
      </c>
      <c r="C275" s="36" t="s">
        <v>28</v>
      </c>
      <c r="D275" s="36" t="s">
        <v>11</v>
      </c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6"/>
      <c r="AV275" s="36"/>
      <c r="AW275" s="36"/>
      <c r="AX275" s="36"/>
      <c r="AY275" s="36"/>
      <c r="AZ275" s="36"/>
      <c r="BA275" s="36"/>
      <c r="BB275" s="36"/>
      <c r="BC275" s="36"/>
      <c r="BD275" s="36"/>
      <c r="BE275" s="36">
        <v>6</v>
      </c>
      <c r="BF275" s="36"/>
      <c r="BG275" s="36"/>
      <c r="BH275" s="36"/>
      <c r="BI275" s="36"/>
      <c r="BJ275" s="36"/>
      <c r="BK275" s="36"/>
      <c r="BL275" s="36"/>
      <c r="BM275" s="36"/>
      <c r="BN275" s="36"/>
      <c r="BO275" s="36"/>
      <c r="BP275" s="36"/>
      <c r="BQ275" s="36"/>
      <c r="BR275" s="36"/>
      <c r="BS275" s="36"/>
      <c r="BT275" s="36"/>
      <c r="BU275" s="36"/>
      <c r="BV275" s="36"/>
      <c r="BW275" s="36"/>
      <c r="BX275" s="36"/>
      <c r="BY275" s="36"/>
      <c r="BZ275" s="36"/>
      <c r="CA275" s="36"/>
      <c r="CB275" s="36"/>
      <c r="CC275" s="36"/>
      <c r="CD275" s="36"/>
      <c r="CE275" s="36"/>
      <c r="CF275" s="36"/>
      <c r="CG275" s="36"/>
      <c r="CH275" s="36"/>
      <c r="CI275" s="36"/>
      <c r="CJ275" s="36"/>
      <c r="CK275" s="36"/>
      <c r="CL275" s="36"/>
      <c r="CM275" s="36"/>
      <c r="CN275" s="36"/>
      <c r="CO275" s="36"/>
      <c r="CP275" s="36"/>
      <c r="CQ275" s="36"/>
      <c r="CR275" s="36"/>
      <c r="CS275" s="36"/>
      <c r="CT275" s="36"/>
      <c r="CU275" s="36"/>
      <c r="CV275" s="36"/>
      <c r="CW275" s="36"/>
      <c r="CX275" s="36"/>
      <c r="CY275" s="36"/>
      <c r="CZ275" s="36"/>
      <c r="DA275" s="36"/>
      <c r="DB275" s="36"/>
      <c r="DC275" s="36"/>
      <c r="DD275" s="36"/>
      <c r="DE275" s="36"/>
      <c r="DF275" s="36"/>
      <c r="DG275" s="36"/>
      <c r="DH275" s="36"/>
      <c r="DI275" s="36"/>
      <c r="DJ275" s="36"/>
      <c r="DK275" s="36"/>
      <c r="DL275" s="36"/>
      <c r="DM275" s="36"/>
      <c r="DN275" s="36"/>
      <c r="DO275" s="36"/>
      <c r="DP275" s="56">
        <v>4</v>
      </c>
      <c r="DQ275" s="37">
        <v>1</v>
      </c>
      <c r="DR275" s="37">
        <f>PRODUCT(Таблица1[[#This Row],[Столбец4]:[РЕГ НТЛ]])</f>
        <v>4</v>
      </c>
    </row>
    <row r="276" spans="1:122" x14ac:dyDescent="0.25">
      <c r="A276" s="35">
        <v>55</v>
      </c>
      <c r="B276" s="36" t="s">
        <v>336</v>
      </c>
      <c r="C276" s="36" t="s">
        <v>23</v>
      </c>
      <c r="D276" s="36" t="s">
        <v>150</v>
      </c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6"/>
      <c r="AV276" s="36"/>
      <c r="AW276" s="36"/>
      <c r="AX276" s="36"/>
      <c r="AY276" s="36"/>
      <c r="AZ276" s="36"/>
      <c r="BA276" s="36"/>
      <c r="BB276" s="36"/>
      <c r="BC276" s="36"/>
      <c r="BD276" s="36"/>
      <c r="BE276" s="36">
        <v>9</v>
      </c>
      <c r="BF276" s="36"/>
      <c r="BG276" s="36"/>
      <c r="BH276" s="36"/>
      <c r="BI276" s="36"/>
      <c r="BJ276" s="36"/>
      <c r="BK276" s="36"/>
      <c r="BL276" s="36"/>
      <c r="BM276" s="36"/>
      <c r="BN276" s="36"/>
      <c r="BO276" s="36"/>
      <c r="BP276" s="36"/>
      <c r="BQ276" s="36"/>
      <c r="BR276" s="36"/>
      <c r="BS276" s="36"/>
      <c r="BT276" s="36"/>
      <c r="BU276" s="36"/>
      <c r="BV276" s="36"/>
      <c r="BW276" s="36"/>
      <c r="BX276" s="36"/>
      <c r="BY276" s="36"/>
      <c r="BZ276" s="36"/>
      <c r="CA276" s="36"/>
      <c r="CB276" s="36"/>
      <c r="CC276" s="36"/>
      <c r="CD276" s="36"/>
      <c r="CE276" s="36"/>
      <c r="CF276" s="36"/>
      <c r="CG276" s="36"/>
      <c r="CH276" s="36"/>
      <c r="CI276" s="36"/>
      <c r="CJ276" s="36"/>
      <c r="CK276" s="36"/>
      <c r="CL276" s="36"/>
      <c r="CM276" s="36"/>
      <c r="CN276" s="36"/>
      <c r="CO276" s="36"/>
      <c r="CP276" s="36"/>
      <c r="CQ276" s="36"/>
      <c r="CR276" s="36"/>
      <c r="CS276" s="36"/>
      <c r="CT276" s="36"/>
      <c r="CU276" s="36"/>
      <c r="CV276" s="36"/>
      <c r="CW276" s="36"/>
      <c r="CX276" s="36"/>
      <c r="CY276" s="36"/>
      <c r="CZ276" s="36"/>
      <c r="DA276" s="36"/>
      <c r="DB276" s="36"/>
      <c r="DC276" s="36"/>
      <c r="DD276" s="36"/>
      <c r="DE276" s="36"/>
      <c r="DF276" s="36"/>
      <c r="DG276" s="36"/>
      <c r="DH276" s="36"/>
      <c r="DI276" s="36"/>
      <c r="DJ276" s="36"/>
      <c r="DK276" s="36"/>
      <c r="DL276" s="36"/>
      <c r="DM276" s="36"/>
      <c r="DN276" s="36"/>
      <c r="DO276" s="36"/>
      <c r="DP276" s="55">
        <v>0</v>
      </c>
      <c r="DQ276" s="37">
        <v>1</v>
      </c>
      <c r="DR276" s="37">
        <f>PRODUCT(Таблица1[[#This Row],[Столбец4]:[РЕГ НТЛ]])</f>
        <v>0</v>
      </c>
    </row>
    <row r="277" spans="1:122" x14ac:dyDescent="0.25">
      <c r="A277" s="35">
        <v>58</v>
      </c>
      <c r="B277" s="36" t="s">
        <v>304</v>
      </c>
      <c r="C277" s="36" t="s">
        <v>28</v>
      </c>
      <c r="D277" s="36" t="s">
        <v>11</v>
      </c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  <c r="AS277" s="36"/>
      <c r="AT277" s="36"/>
      <c r="AU277" s="36"/>
      <c r="AV277" s="36"/>
      <c r="AW277" s="36"/>
      <c r="AX277" s="36"/>
      <c r="AY277" s="36"/>
      <c r="AZ277" s="36"/>
      <c r="BA277" s="36"/>
      <c r="BB277" s="36"/>
      <c r="BC277" s="36"/>
      <c r="BD277" s="36"/>
      <c r="BE277" s="36">
        <v>10</v>
      </c>
      <c r="BF277" s="36"/>
      <c r="BG277" s="36"/>
      <c r="BH277" s="36"/>
      <c r="BI277" s="36"/>
      <c r="BJ277" s="36"/>
      <c r="BK277" s="36"/>
      <c r="BL277" s="36"/>
      <c r="BM277" s="36"/>
      <c r="BN277" s="36"/>
      <c r="BO277" s="36"/>
      <c r="BP277" s="36"/>
      <c r="BQ277" s="36"/>
      <c r="BR277" s="36"/>
      <c r="BS277" s="36"/>
      <c r="BT277" s="36"/>
      <c r="BU277" s="36"/>
      <c r="BV277" s="36"/>
      <c r="BW277" s="36"/>
      <c r="BX277" s="36"/>
      <c r="BY277" s="36"/>
      <c r="BZ277" s="36"/>
      <c r="CA277" s="36"/>
      <c r="CB277" s="36"/>
      <c r="CC277" s="36"/>
      <c r="CD277" s="36"/>
      <c r="CE277" s="36"/>
      <c r="CF277" s="36"/>
      <c r="CG277" s="36"/>
      <c r="CH277" s="36"/>
      <c r="CI277" s="36"/>
      <c r="CJ277" s="36"/>
      <c r="CK277" s="36"/>
      <c r="CL277" s="36"/>
      <c r="CM277" s="36"/>
      <c r="CN277" s="36"/>
      <c r="CO277" s="36"/>
      <c r="CP277" s="36"/>
      <c r="CQ277" s="36"/>
      <c r="CR277" s="36"/>
      <c r="CS277" s="36"/>
      <c r="CT277" s="36"/>
      <c r="CU277" s="36"/>
      <c r="CV277" s="36"/>
      <c r="CW277" s="36"/>
      <c r="CX277" s="36"/>
      <c r="CY277" s="36"/>
      <c r="CZ277" s="36"/>
      <c r="DA277" s="36"/>
      <c r="DB277" s="36"/>
      <c r="DC277" s="36"/>
      <c r="DD277" s="36"/>
      <c r="DE277" s="36"/>
      <c r="DF277" s="36"/>
      <c r="DG277" s="36"/>
      <c r="DH277" s="36"/>
      <c r="DI277" s="36"/>
      <c r="DJ277" s="36"/>
      <c r="DK277" s="36"/>
      <c r="DL277" s="36"/>
      <c r="DM277" s="36"/>
      <c r="DN277" s="36"/>
      <c r="DO277" s="36"/>
      <c r="DP277" s="55">
        <v>0</v>
      </c>
      <c r="DQ277" s="37">
        <v>1</v>
      </c>
      <c r="DR277" s="37">
        <f>PRODUCT(Таблица1[[#This Row],[Столбец4]:[РЕГ НТЛ]])</f>
        <v>0</v>
      </c>
    </row>
    <row r="278" spans="1:122" x14ac:dyDescent="0.25">
      <c r="A278" s="35">
        <v>84</v>
      </c>
      <c r="B278" s="36" t="s">
        <v>271</v>
      </c>
      <c r="C278" s="36" t="s">
        <v>23</v>
      </c>
      <c r="D278" s="36" t="s">
        <v>53</v>
      </c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  <c r="AT278" s="36"/>
      <c r="AU278" s="36"/>
      <c r="AV278" s="36"/>
      <c r="AW278" s="36"/>
      <c r="AX278" s="36"/>
      <c r="AY278" s="36"/>
      <c r="AZ278" s="36"/>
      <c r="BA278" s="36"/>
      <c r="BB278" s="36"/>
      <c r="BC278" s="36"/>
      <c r="BD278" s="36"/>
      <c r="BE278" s="36">
        <v>11</v>
      </c>
      <c r="BF278" s="36"/>
      <c r="BG278" s="36"/>
      <c r="BH278" s="36"/>
      <c r="BI278" s="36"/>
      <c r="BJ278" s="36"/>
      <c r="BK278" s="36"/>
      <c r="BL278" s="36"/>
      <c r="BM278" s="36"/>
      <c r="BN278" s="36"/>
      <c r="BO278" s="36"/>
      <c r="BP278" s="36"/>
      <c r="BQ278" s="36"/>
      <c r="BR278" s="36"/>
      <c r="BS278" s="36"/>
      <c r="BT278" s="36"/>
      <c r="BU278" s="36"/>
      <c r="BV278" s="36"/>
      <c r="BW278" s="36"/>
      <c r="BX278" s="36"/>
      <c r="BY278" s="36"/>
      <c r="BZ278" s="36"/>
      <c r="CA278" s="36"/>
      <c r="CB278" s="36"/>
      <c r="CC278" s="36"/>
      <c r="CD278" s="36"/>
      <c r="CE278" s="36"/>
      <c r="CF278" s="36"/>
      <c r="CG278" s="36"/>
      <c r="CH278" s="36"/>
      <c r="CI278" s="36"/>
      <c r="CJ278" s="36"/>
      <c r="CK278" s="36"/>
      <c r="CL278" s="36"/>
      <c r="CM278" s="36"/>
      <c r="CN278" s="36"/>
      <c r="CO278" s="36"/>
      <c r="CP278" s="36"/>
      <c r="CQ278" s="36"/>
      <c r="CR278" s="36"/>
      <c r="CS278" s="36"/>
      <c r="CT278" s="36"/>
      <c r="CU278" s="36"/>
      <c r="CV278" s="36"/>
      <c r="CW278" s="36"/>
      <c r="CX278" s="36"/>
      <c r="CY278" s="36"/>
      <c r="CZ278" s="36"/>
      <c r="DA278" s="36"/>
      <c r="DB278" s="36"/>
      <c r="DC278" s="36"/>
      <c r="DD278" s="36"/>
      <c r="DE278" s="36"/>
      <c r="DF278" s="36"/>
      <c r="DG278" s="36"/>
      <c r="DH278" s="36"/>
      <c r="DI278" s="36"/>
      <c r="DJ278" s="36"/>
      <c r="DK278" s="36"/>
      <c r="DL278" s="36"/>
      <c r="DM278" s="36"/>
      <c r="DN278" s="36"/>
      <c r="DO278" s="36"/>
      <c r="DP278" s="55">
        <v>0</v>
      </c>
      <c r="DQ278" s="37">
        <v>1</v>
      </c>
      <c r="DR278" s="37">
        <f>PRODUCT(Таблица1[[#This Row],[Столбец4]:[РЕГ НТЛ]])</f>
        <v>0</v>
      </c>
    </row>
    <row r="279" spans="1:122" x14ac:dyDescent="0.25">
      <c r="A279" s="35">
        <v>54</v>
      </c>
      <c r="B279" s="36" t="s">
        <v>279</v>
      </c>
      <c r="C279" s="36" t="s">
        <v>28</v>
      </c>
      <c r="D279" s="36" t="s">
        <v>11</v>
      </c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  <c r="AR279" s="36"/>
      <c r="AS279" s="36"/>
      <c r="AT279" s="36"/>
      <c r="AU279" s="36"/>
      <c r="AV279" s="36"/>
      <c r="AW279" s="36"/>
      <c r="AX279" s="36"/>
      <c r="AY279" s="36"/>
      <c r="AZ279" s="36"/>
      <c r="BA279" s="36"/>
      <c r="BB279" s="36"/>
      <c r="BC279" s="36"/>
      <c r="BD279" s="36"/>
      <c r="BE279" s="36" t="s">
        <v>15</v>
      </c>
      <c r="BF279" s="36"/>
      <c r="BG279" s="36"/>
      <c r="BH279" s="36"/>
      <c r="BI279" s="36"/>
      <c r="BJ279" s="36"/>
      <c r="BK279" s="36"/>
      <c r="BL279" s="36"/>
      <c r="BM279" s="36"/>
      <c r="BN279" s="36"/>
      <c r="BO279" s="36"/>
      <c r="BP279" s="36"/>
      <c r="BQ279" s="36"/>
      <c r="BR279" s="36"/>
      <c r="BS279" s="36"/>
      <c r="BT279" s="36"/>
      <c r="BU279" s="36"/>
      <c r="BV279" s="36"/>
      <c r="BW279" s="36"/>
      <c r="BX279" s="36"/>
      <c r="BY279" s="36"/>
      <c r="BZ279" s="36"/>
      <c r="CA279" s="36"/>
      <c r="CB279" s="36"/>
      <c r="CC279" s="36"/>
      <c r="CD279" s="36"/>
      <c r="CE279" s="36"/>
      <c r="CF279" s="36"/>
      <c r="CG279" s="36"/>
      <c r="CH279" s="36"/>
      <c r="CI279" s="36"/>
      <c r="CJ279" s="36"/>
      <c r="CK279" s="36"/>
      <c r="CL279" s="36"/>
      <c r="CM279" s="36"/>
      <c r="CN279" s="36"/>
      <c r="CO279" s="36"/>
      <c r="CP279" s="36"/>
      <c r="CQ279" s="36"/>
      <c r="CR279" s="36"/>
      <c r="CS279" s="36"/>
      <c r="CT279" s="36"/>
      <c r="CU279" s="36"/>
      <c r="CV279" s="36"/>
      <c r="CW279" s="36"/>
      <c r="CX279" s="36"/>
      <c r="CY279" s="36"/>
      <c r="CZ279" s="36"/>
      <c r="DA279" s="36"/>
      <c r="DB279" s="36"/>
      <c r="DC279" s="36"/>
      <c r="DD279" s="36"/>
      <c r="DE279" s="36"/>
      <c r="DF279" s="36"/>
      <c r="DG279" s="36"/>
      <c r="DH279" s="36"/>
      <c r="DI279" s="36"/>
      <c r="DJ279" s="36"/>
      <c r="DK279" s="36"/>
      <c r="DL279" s="36"/>
      <c r="DM279" s="36"/>
      <c r="DN279" s="36"/>
      <c r="DO279" s="36"/>
      <c r="DP279" s="55">
        <v>0</v>
      </c>
      <c r="DQ279" s="37">
        <v>1</v>
      </c>
      <c r="DR279" s="37">
        <f>PRODUCT(Таблица1[[#This Row],[Столбец4]:[РЕГ НТЛ]])</f>
        <v>0</v>
      </c>
    </row>
    <row r="280" spans="1:122" x14ac:dyDescent="0.25">
      <c r="A280" s="38">
        <v>81</v>
      </c>
      <c r="B280" s="39" t="s">
        <v>345</v>
      </c>
      <c r="C280" s="36" t="s">
        <v>23</v>
      </c>
      <c r="D280" s="39" t="s">
        <v>175</v>
      </c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39"/>
      <c r="BD280" s="39"/>
      <c r="BE280" s="39" t="s">
        <v>15</v>
      </c>
      <c r="BF280" s="39"/>
      <c r="BG280" s="39"/>
      <c r="BH280" s="39"/>
      <c r="BI280" s="39"/>
      <c r="BJ280" s="39"/>
      <c r="BK280" s="39"/>
      <c r="BL280" s="39"/>
      <c r="BM280" s="39"/>
      <c r="BN280" s="39"/>
      <c r="BO280" s="39"/>
      <c r="BP280" s="39"/>
      <c r="BQ280" s="39"/>
      <c r="BR280" s="39"/>
      <c r="BS280" s="39"/>
      <c r="BT280" s="39"/>
      <c r="BU280" s="39"/>
      <c r="BV280" s="39"/>
      <c r="BW280" s="39"/>
      <c r="BX280" s="39"/>
      <c r="BY280" s="39"/>
      <c r="BZ280" s="39"/>
      <c r="CA280" s="39"/>
      <c r="CB280" s="39"/>
      <c r="CC280" s="39"/>
      <c r="CD280" s="39"/>
      <c r="CE280" s="39"/>
      <c r="CF280" s="39"/>
      <c r="CG280" s="39"/>
      <c r="CH280" s="39"/>
      <c r="CI280" s="39"/>
      <c r="CJ280" s="39"/>
      <c r="CK280" s="39"/>
      <c r="CL280" s="39"/>
      <c r="CM280" s="39"/>
      <c r="CN280" s="39"/>
      <c r="CO280" s="39"/>
      <c r="CP280" s="39"/>
      <c r="CQ280" s="39"/>
      <c r="CR280" s="39"/>
      <c r="CS280" s="39"/>
      <c r="CT280" s="39"/>
      <c r="CU280" s="39"/>
      <c r="CV280" s="39"/>
      <c r="CW280" s="39"/>
      <c r="CX280" s="39"/>
      <c r="CY280" s="39"/>
      <c r="CZ280" s="39"/>
      <c r="DA280" s="39"/>
      <c r="DB280" s="39"/>
      <c r="DC280" s="39"/>
      <c r="DD280" s="39"/>
      <c r="DE280" s="39"/>
      <c r="DF280" s="39"/>
      <c r="DG280" s="39"/>
      <c r="DH280" s="39"/>
      <c r="DI280" s="39"/>
      <c r="DJ280" s="39"/>
      <c r="DK280" s="39"/>
      <c r="DL280" s="39"/>
      <c r="DM280" s="39"/>
      <c r="DN280" s="39"/>
      <c r="DO280" s="39"/>
      <c r="DP280" s="55">
        <v>0</v>
      </c>
      <c r="DQ280" s="40">
        <v>1</v>
      </c>
      <c r="DR280" s="40">
        <f>PRODUCT(Таблица1[[#This Row],[Столбец4]:[РЕГ НТЛ]])</f>
        <v>0</v>
      </c>
    </row>
    <row r="281" spans="1:122" x14ac:dyDescent="0.25">
      <c r="A281" s="35">
        <v>55</v>
      </c>
      <c r="B281" s="36" t="s">
        <v>228</v>
      </c>
      <c r="C281" s="36" t="s">
        <v>23</v>
      </c>
      <c r="D281" s="36" t="s">
        <v>150</v>
      </c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  <c r="AU281" s="36"/>
      <c r="AV281" s="36"/>
      <c r="AW281" s="36"/>
      <c r="AX281" s="36"/>
      <c r="AY281" s="36"/>
      <c r="AZ281" s="36"/>
      <c r="BA281" s="36"/>
      <c r="BB281" s="36"/>
      <c r="BC281" s="36"/>
      <c r="BD281" s="36">
        <v>1</v>
      </c>
      <c r="BE281" s="36"/>
      <c r="BF281" s="36"/>
      <c r="BG281" s="36"/>
      <c r="BH281" s="36"/>
      <c r="BI281" s="36"/>
      <c r="BJ281" s="36"/>
      <c r="BK281" s="36"/>
      <c r="BL281" s="36"/>
      <c r="BM281" s="36"/>
      <c r="BN281" s="36"/>
      <c r="BO281" s="36"/>
      <c r="BP281" s="36"/>
      <c r="BQ281" s="36"/>
      <c r="BR281" s="36"/>
      <c r="BS281" s="36"/>
      <c r="BT281" s="36"/>
      <c r="BU281" s="36"/>
      <c r="BV281" s="36"/>
      <c r="BW281" s="36"/>
      <c r="BX281" s="36"/>
      <c r="BY281" s="36"/>
      <c r="BZ281" s="36"/>
      <c r="CA281" s="36"/>
      <c r="CB281" s="36"/>
      <c r="CC281" s="36"/>
      <c r="CD281" s="36"/>
      <c r="CE281" s="36"/>
      <c r="CF281" s="36"/>
      <c r="CG281" s="36"/>
      <c r="CH281" s="36"/>
      <c r="CI281" s="36"/>
      <c r="CJ281" s="36"/>
      <c r="CK281" s="36"/>
      <c r="CL281" s="36"/>
      <c r="CM281" s="36"/>
      <c r="CN281" s="36"/>
      <c r="CO281" s="36"/>
      <c r="CP281" s="36"/>
      <c r="CQ281" s="36"/>
      <c r="CR281" s="36"/>
      <c r="CS281" s="36"/>
      <c r="CT281" s="36"/>
      <c r="CU281" s="36"/>
      <c r="CV281" s="36"/>
      <c r="CW281" s="36"/>
      <c r="CX281" s="36"/>
      <c r="CY281" s="36"/>
      <c r="CZ281" s="36"/>
      <c r="DA281" s="36"/>
      <c r="DB281" s="36"/>
      <c r="DC281" s="36"/>
      <c r="DD281" s="36"/>
      <c r="DE281" s="36"/>
      <c r="DF281" s="36"/>
      <c r="DG281" s="36"/>
      <c r="DH281" s="36"/>
      <c r="DI281" s="36"/>
      <c r="DJ281" s="36"/>
      <c r="DK281" s="36"/>
      <c r="DL281" s="36"/>
      <c r="DM281" s="36"/>
      <c r="DN281" s="36"/>
      <c r="DO281" s="36"/>
      <c r="DP281" s="56">
        <v>0</v>
      </c>
      <c r="DQ281" s="37">
        <v>1</v>
      </c>
      <c r="DR281" s="37">
        <f>PRODUCT(Таблица1[[#This Row],[Столбец4]:[РЕГ НТЛ]])</f>
        <v>0</v>
      </c>
    </row>
    <row r="282" spans="1:122" x14ac:dyDescent="0.25">
      <c r="A282" s="35">
        <v>77</v>
      </c>
      <c r="B282" s="36" t="s">
        <v>280</v>
      </c>
      <c r="C282" s="36" t="s">
        <v>28</v>
      </c>
      <c r="D282" s="36" t="s">
        <v>11</v>
      </c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36"/>
      <c r="AT282" s="36"/>
      <c r="AU282" s="36"/>
      <c r="AV282" s="36"/>
      <c r="AW282" s="36"/>
      <c r="AX282" s="36"/>
      <c r="AY282" s="36"/>
      <c r="AZ282" s="36"/>
      <c r="BA282" s="36"/>
      <c r="BB282" s="36"/>
      <c r="BC282" s="36">
        <v>1</v>
      </c>
      <c r="BD282" s="36"/>
      <c r="BE282" s="36"/>
      <c r="BF282" s="36"/>
      <c r="BG282" s="36"/>
      <c r="BH282" s="36"/>
      <c r="BI282" s="36"/>
      <c r="BJ282" s="36"/>
      <c r="BK282" s="36"/>
      <c r="BL282" s="36"/>
      <c r="BM282" s="36"/>
      <c r="BN282" s="36"/>
      <c r="BO282" s="36"/>
      <c r="BP282" s="36"/>
      <c r="BQ282" s="36"/>
      <c r="BR282" s="36"/>
      <c r="BS282" s="36"/>
      <c r="BT282" s="36"/>
      <c r="BU282" s="36"/>
      <c r="BV282" s="36"/>
      <c r="BW282" s="36"/>
      <c r="BX282" s="36"/>
      <c r="BY282" s="36"/>
      <c r="BZ282" s="36"/>
      <c r="CA282" s="36"/>
      <c r="CB282" s="36"/>
      <c r="CC282" s="36"/>
      <c r="CD282" s="36"/>
      <c r="CE282" s="36"/>
      <c r="CF282" s="36"/>
      <c r="CG282" s="36"/>
      <c r="CH282" s="36"/>
      <c r="CI282" s="36"/>
      <c r="CJ282" s="36"/>
      <c r="CK282" s="36"/>
      <c r="CL282" s="36"/>
      <c r="CM282" s="36"/>
      <c r="CN282" s="36"/>
      <c r="CO282" s="36"/>
      <c r="CP282" s="36"/>
      <c r="CQ282" s="36"/>
      <c r="CR282" s="36"/>
      <c r="CS282" s="36"/>
      <c r="CT282" s="36"/>
      <c r="CU282" s="36"/>
      <c r="CV282" s="36"/>
      <c r="CW282" s="36"/>
      <c r="CX282" s="36"/>
      <c r="CY282" s="36"/>
      <c r="CZ282" s="36"/>
      <c r="DA282" s="36"/>
      <c r="DB282" s="36"/>
      <c r="DC282" s="36"/>
      <c r="DD282" s="36"/>
      <c r="DE282" s="36"/>
      <c r="DF282" s="36"/>
      <c r="DG282" s="36"/>
      <c r="DH282" s="36"/>
      <c r="DI282" s="36"/>
      <c r="DJ282" s="36"/>
      <c r="DK282" s="36"/>
      <c r="DL282" s="36"/>
      <c r="DM282" s="36"/>
      <c r="DN282" s="36"/>
      <c r="DO282" s="36"/>
      <c r="DP282" s="55">
        <v>12</v>
      </c>
      <c r="DQ282" s="37">
        <v>1</v>
      </c>
      <c r="DR282" s="37">
        <f>PRODUCT(Таблица1[[#This Row],[Столбец4]:[РЕГ НТЛ]])</f>
        <v>12</v>
      </c>
    </row>
    <row r="283" spans="1:122" x14ac:dyDescent="0.25">
      <c r="A283" s="35">
        <v>80</v>
      </c>
      <c r="B283" s="36" t="s">
        <v>315</v>
      </c>
      <c r="C283" s="2" t="s">
        <v>30</v>
      </c>
      <c r="D283" s="36" t="s">
        <v>12</v>
      </c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  <c r="AR283" s="36"/>
      <c r="AS283" s="36"/>
      <c r="AT283" s="36"/>
      <c r="AU283" s="36"/>
      <c r="AV283" s="36"/>
      <c r="AW283" s="36"/>
      <c r="AX283" s="36"/>
      <c r="AY283" s="36"/>
      <c r="AZ283" s="36"/>
      <c r="BA283" s="36"/>
      <c r="BB283" s="36"/>
      <c r="BC283" s="36">
        <v>2</v>
      </c>
      <c r="BD283" s="36"/>
      <c r="BE283" s="36"/>
      <c r="BF283" s="36"/>
      <c r="BG283" s="36"/>
      <c r="BH283" s="36"/>
      <c r="BI283" s="36"/>
      <c r="BJ283" s="36"/>
      <c r="BK283" s="36"/>
      <c r="BL283" s="36"/>
      <c r="BM283" s="36"/>
      <c r="BN283" s="36"/>
      <c r="BO283" s="36"/>
      <c r="BP283" s="36"/>
      <c r="BQ283" s="36"/>
      <c r="BR283" s="36"/>
      <c r="BS283" s="36"/>
      <c r="BT283" s="36"/>
      <c r="BU283" s="36"/>
      <c r="BV283" s="36"/>
      <c r="BW283" s="36"/>
      <c r="BX283" s="36"/>
      <c r="BY283" s="36"/>
      <c r="BZ283" s="36"/>
      <c r="CA283" s="36"/>
      <c r="CB283" s="36"/>
      <c r="CC283" s="36"/>
      <c r="CD283" s="36"/>
      <c r="CE283" s="36"/>
      <c r="CF283" s="36"/>
      <c r="CG283" s="36"/>
      <c r="CH283" s="36"/>
      <c r="CI283" s="36"/>
      <c r="CJ283" s="36"/>
      <c r="CK283" s="36"/>
      <c r="CL283" s="36"/>
      <c r="CM283" s="36"/>
      <c r="CN283" s="36"/>
      <c r="CO283" s="36"/>
      <c r="CP283" s="36"/>
      <c r="CQ283" s="36"/>
      <c r="CR283" s="36"/>
      <c r="CS283" s="36"/>
      <c r="CT283" s="36"/>
      <c r="CU283" s="36"/>
      <c r="CV283" s="36"/>
      <c r="CW283" s="36"/>
      <c r="CX283" s="36"/>
      <c r="CY283" s="36"/>
      <c r="CZ283" s="36"/>
      <c r="DA283" s="36"/>
      <c r="DB283" s="36"/>
      <c r="DC283" s="36"/>
      <c r="DD283" s="36"/>
      <c r="DE283" s="36"/>
      <c r="DF283" s="36"/>
      <c r="DG283" s="36"/>
      <c r="DH283" s="36"/>
      <c r="DI283" s="36"/>
      <c r="DJ283" s="36"/>
      <c r="DK283" s="36"/>
      <c r="DL283" s="36"/>
      <c r="DM283" s="36"/>
      <c r="DN283" s="36"/>
      <c r="DO283" s="36"/>
      <c r="DP283" s="56">
        <v>8</v>
      </c>
      <c r="DQ283" s="37">
        <v>1</v>
      </c>
      <c r="DR283" s="37">
        <f>PRODUCT(Таблица1[[#This Row],[Столбец4]:[РЕГ НТЛ]])</f>
        <v>8</v>
      </c>
    </row>
    <row r="284" spans="1:122" x14ac:dyDescent="0.25">
      <c r="A284" s="35">
        <v>86</v>
      </c>
      <c r="B284" s="36" t="s">
        <v>310</v>
      </c>
      <c r="C284" s="36" t="s">
        <v>28</v>
      </c>
      <c r="D284" s="36" t="s">
        <v>11</v>
      </c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  <c r="AR284" s="36"/>
      <c r="AS284" s="36"/>
      <c r="AT284" s="36"/>
      <c r="AU284" s="36"/>
      <c r="AV284" s="36"/>
      <c r="AW284" s="36"/>
      <c r="AX284" s="36"/>
      <c r="AY284" s="36"/>
      <c r="AZ284" s="36"/>
      <c r="BA284" s="36"/>
      <c r="BB284" s="36"/>
      <c r="BC284" s="36">
        <v>3</v>
      </c>
      <c r="BD284" s="36"/>
      <c r="BE284" s="36"/>
      <c r="BF284" s="36"/>
      <c r="BG284" s="36"/>
      <c r="BH284" s="36"/>
      <c r="BI284" s="36"/>
      <c r="BJ284" s="36"/>
      <c r="BK284" s="36"/>
      <c r="BL284" s="36"/>
      <c r="BM284" s="36"/>
      <c r="BN284" s="36"/>
      <c r="BO284" s="36"/>
      <c r="BP284" s="36"/>
      <c r="BQ284" s="36"/>
      <c r="BR284" s="36"/>
      <c r="BS284" s="36"/>
      <c r="BT284" s="36"/>
      <c r="BU284" s="36"/>
      <c r="BV284" s="36"/>
      <c r="BW284" s="36"/>
      <c r="BX284" s="36"/>
      <c r="BY284" s="36"/>
      <c r="BZ284" s="36"/>
      <c r="CA284" s="36"/>
      <c r="CB284" s="36"/>
      <c r="CC284" s="36"/>
      <c r="CD284" s="36"/>
      <c r="CE284" s="36"/>
      <c r="CF284" s="36"/>
      <c r="CG284" s="36"/>
      <c r="CH284" s="36"/>
      <c r="CI284" s="36"/>
      <c r="CJ284" s="36"/>
      <c r="CK284" s="36"/>
      <c r="CL284" s="36"/>
      <c r="CM284" s="36"/>
      <c r="CN284" s="36"/>
      <c r="CO284" s="36"/>
      <c r="CP284" s="36"/>
      <c r="CQ284" s="36"/>
      <c r="CR284" s="36"/>
      <c r="CS284" s="36"/>
      <c r="CT284" s="36"/>
      <c r="CU284" s="36"/>
      <c r="CV284" s="36"/>
      <c r="CW284" s="36"/>
      <c r="CX284" s="36"/>
      <c r="CY284" s="36"/>
      <c r="CZ284" s="36"/>
      <c r="DA284" s="36"/>
      <c r="DB284" s="36"/>
      <c r="DC284" s="36"/>
      <c r="DD284" s="36"/>
      <c r="DE284" s="36"/>
      <c r="DF284" s="36"/>
      <c r="DG284" s="36"/>
      <c r="DH284" s="36"/>
      <c r="DI284" s="36"/>
      <c r="DJ284" s="36"/>
      <c r="DK284" s="36"/>
      <c r="DL284" s="36"/>
      <c r="DM284" s="36"/>
      <c r="DN284" s="36"/>
      <c r="DO284" s="36"/>
      <c r="DP284" s="56">
        <v>8</v>
      </c>
      <c r="DQ284" s="37">
        <v>1</v>
      </c>
      <c r="DR284" s="37">
        <f>PRODUCT(Таблица1[[#This Row],[Столбец4]:[РЕГ НТЛ]])</f>
        <v>8</v>
      </c>
    </row>
    <row r="285" spans="1:122" x14ac:dyDescent="0.25">
      <c r="A285" s="35">
        <v>78</v>
      </c>
      <c r="B285" s="36" t="s">
        <v>227</v>
      </c>
      <c r="C285" s="2" t="s">
        <v>25</v>
      </c>
      <c r="D285" s="36" t="s">
        <v>174</v>
      </c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  <c r="AR285" s="36"/>
      <c r="AS285" s="36"/>
      <c r="AT285" s="36"/>
      <c r="AU285" s="36"/>
      <c r="AV285" s="36"/>
      <c r="AW285" s="36"/>
      <c r="AX285" s="36"/>
      <c r="AY285" s="36"/>
      <c r="AZ285" s="36"/>
      <c r="BA285" s="36"/>
      <c r="BB285" s="36">
        <v>1</v>
      </c>
      <c r="BC285" s="36"/>
      <c r="BD285" s="36"/>
      <c r="BE285" s="36"/>
      <c r="BF285" s="36"/>
      <c r="BG285" s="36"/>
      <c r="BH285" s="36"/>
      <c r="BI285" s="36"/>
      <c r="BJ285" s="36"/>
      <c r="BK285" s="36"/>
      <c r="BL285" s="36"/>
      <c r="BM285" s="36"/>
      <c r="BN285" s="36"/>
      <c r="BO285" s="36"/>
      <c r="BP285" s="36"/>
      <c r="BQ285" s="36"/>
      <c r="BR285" s="36"/>
      <c r="BS285" s="36"/>
      <c r="BT285" s="36"/>
      <c r="BU285" s="36"/>
      <c r="BV285" s="36"/>
      <c r="BW285" s="36"/>
      <c r="BX285" s="36"/>
      <c r="BY285" s="36"/>
      <c r="BZ285" s="36"/>
      <c r="CA285" s="36"/>
      <c r="CB285" s="36"/>
      <c r="CC285" s="36"/>
      <c r="CD285" s="36"/>
      <c r="CE285" s="36"/>
      <c r="CF285" s="36"/>
      <c r="CG285" s="36"/>
      <c r="CH285" s="36"/>
      <c r="CI285" s="36"/>
      <c r="CJ285" s="36"/>
      <c r="CK285" s="36"/>
      <c r="CL285" s="36"/>
      <c r="CM285" s="36"/>
      <c r="CN285" s="36"/>
      <c r="CO285" s="36"/>
      <c r="CP285" s="36"/>
      <c r="CQ285" s="36"/>
      <c r="CR285" s="36"/>
      <c r="CS285" s="36"/>
      <c r="CT285" s="36"/>
      <c r="CU285" s="36"/>
      <c r="CV285" s="36"/>
      <c r="CW285" s="36"/>
      <c r="CX285" s="36"/>
      <c r="CY285" s="36"/>
      <c r="CZ285" s="36"/>
      <c r="DA285" s="36"/>
      <c r="DB285" s="36"/>
      <c r="DC285" s="36"/>
      <c r="DD285" s="36"/>
      <c r="DE285" s="36"/>
      <c r="DF285" s="36"/>
      <c r="DG285" s="36"/>
      <c r="DH285" s="36"/>
      <c r="DI285" s="36"/>
      <c r="DJ285" s="36"/>
      <c r="DK285" s="36"/>
      <c r="DL285" s="36"/>
      <c r="DM285" s="36"/>
      <c r="DN285" s="36"/>
      <c r="DO285" s="36"/>
      <c r="DP285" s="56">
        <v>18</v>
      </c>
      <c r="DQ285" s="37">
        <v>1</v>
      </c>
      <c r="DR285" s="37">
        <f>PRODUCT(Таблица1[[#This Row],[Столбец4]:[РЕГ НТЛ]])</f>
        <v>18</v>
      </c>
    </row>
    <row r="286" spans="1:122" x14ac:dyDescent="0.25">
      <c r="A286" s="35">
        <v>64</v>
      </c>
      <c r="B286" s="36" t="s">
        <v>222</v>
      </c>
      <c r="C286" s="36" t="s">
        <v>92</v>
      </c>
      <c r="D286" s="36" t="s">
        <v>46</v>
      </c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  <c r="AR286" s="36"/>
      <c r="AS286" s="36"/>
      <c r="AT286" s="36"/>
      <c r="AU286" s="36"/>
      <c r="AV286" s="36"/>
      <c r="AW286" s="36"/>
      <c r="AX286" s="36"/>
      <c r="AY286" s="36"/>
      <c r="AZ286" s="36"/>
      <c r="BA286" s="36"/>
      <c r="BB286" s="36">
        <v>2</v>
      </c>
      <c r="BC286" s="36"/>
      <c r="BD286" s="36"/>
      <c r="BE286" s="36"/>
      <c r="BF286" s="36"/>
      <c r="BG286" s="36"/>
      <c r="BH286" s="36"/>
      <c r="BI286" s="36"/>
      <c r="BJ286" s="36"/>
      <c r="BK286" s="36"/>
      <c r="BL286" s="36"/>
      <c r="BM286" s="36"/>
      <c r="BN286" s="36"/>
      <c r="BO286" s="36"/>
      <c r="BP286" s="36"/>
      <c r="BQ286" s="36"/>
      <c r="BR286" s="36"/>
      <c r="BS286" s="36"/>
      <c r="BT286" s="36"/>
      <c r="BU286" s="36"/>
      <c r="BV286" s="36"/>
      <c r="BW286" s="36"/>
      <c r="BX286" s="36"/>
      <c r="BY286" s="36"/>
      <c r="BZ286" s="36"/>
      <c r="CA286" s="36"/>
      <c r="CB286" s="36"/>
      <c r="CC286" s="36"/>
      <c r="CD286" s="36"/>
      <c r="CE286" s="36"/>
      <c r="CF286" s="36"/>
      <c r="CG286" s="36"/>
      <c r="CH286" s="36"/>
      <c r="CI286" s="36"/>
      <c r="CJ286" s="36"/>
      <c r="CK286" s="36"/>
      <c r="CL286" s="36"/>
      <c r="CM286" s="36"/>
      <c r="CN286" s="36"/>
      <c r="CO286" s="36"/>
      <c r="CP286" s="36"/>
      <c r="CQ286" s="36"/>
      <c r="CR286" s="36"/>
      <c r="CS286" s="36"/>
      <c r="CT286" s="36"/>
      <c r="CU286" s="36"/>
      <c r="CV286" s="36"/>
      <c r="CW286" s="36"/>
      <c r="CX286" s="36"/>
      <c r="CY286" s="36"/>
      <c r="CZ286" s="36"/>
      <c r="DA286" s="36"/>
      <c r="DB286" s="36"/>
      <c r="DC286" s="36"/>
      <c r="DD286" s="36"/>
      <c r="DE286" s="36"/>
      <c r="DF286" s="36"/>
      <c r="DG286" s="36"/>
      <c r="DH286" s="36"/>
      <c r="DI286" s="36"/>
      <c r="DJ286" s="36"/>
      <c r="DK286" s="36"/>
      <c r="DL286" s="36"/>
      <c r="DM286" s="36"/>
      <c r="DN286" s="36"/>
      <c r="DO286" s="36"/>
      <c r="DP286" s="56">
        <v>12</v>
      </c>
      <c r="DQ286" s="37">
        <v>0</v>
      </c>
      <c r="DR286" s="37">
        <f>PRODUCT(Таблица1[[#This Row],[Столбец4]:[РЕГ НТЛ]])</f>
        <v>0</v>
      </c>
    </row>
    <row r="287" spans="1:122" x14ac:dyDescent="0.25">
      <c r="A287" s="38">
        <v>33</v>
      </c>
      <c r="B287" s="39" t="s">
        <v>220</v>
      </c>
      <c r="C287" s="36" t="s">
        <v>37</v>
      </c>
      <c r="D287" s="39" t="s">
        <v>19</v>
      </c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  <c r="AS287" s="39"/>
      <c r="AT287" s="39"/>
      <c r="AU287" s="39"/>
      <c r="AV287" s="39"/>
      <c r="AW287" s="39"/>
      <c r="AX287" s="39"/>
      <c r="AY287" s="39"/>
      <c r="AZ287" s="39"/>
      <c r="BA287" s="39"/>
      <c r="BB287" s="39">
        <v>3</v>
      </c>
      <c r="BC287" s="39"/>
      <c r="BD287" s="39"/>
      <c r="BE287" s="39"/>
      <c r="BF287" s="39"/>
      <c r="BG287" s="39"/>
      <c r="BH287" s="39"/>
      <c r="BI287" s="39"/>
      <c r="BJ287" s="39"/>
      <c r="BK287" s="39"/>
      <c r="BL287" s="39"/>
      <c r="BM287" s="39"/>
      <c r="BN287" s="39"/>
      <c r="BO287" s="39"/>
      <c r="BP287" s="39"/>
      <c r="BQ287" s="39"/>
      <c r="BR287" s="39"/>
      <c r="BS287" s="39"/>
      <c r="BT287" s="39"/>
      <c r="BU287" s="39"/>
      <c r="BV287" s="39"/>
      <c r="BW287" s="39"/>
      <c r="BX287" s="39"/>
      <c r="BY287" s="39"/>
      <c r="BZ287" s="39"/>
      <c r="CA287" s="39"/>
      <c r="CB287" s="39"/>
      <c r="CC287" s="39"/>
      <c r="CD287" s="39"/>
      <c r="CE287" s="39"/>
      <c r="CF287" s="39"/>
      <c r="CG287" s="39"/>
      <c r="CH287" s="39"/>
      <c r="CI287" s="39"/>
      <c r="CJ287" s="39"/>
      <c r="CK287" s="39"/>
      <c r="CL287" s="39"/>
      <c r="CM287" s="39"/>
      <c r="CN287" s="39"/>
      <c r="CO287" s="39"/>
      <c r="CP287" s="39"/>
      <c r="CQ287" s="39"/>
      <c r="CR287" s="39"/>
      <c r="CS287" s="39"/>
      <c r="CT287" s="39"/>
      <c r="CU287" s="39"/>
      <c r="CV287" s="39"/>
      <c r="CW287" s="39"/>
      <c r="CX287" s="39"/>
      <c r="CY287" s="39"/>
      <c r="CZ287" s="39"/>
      <c r="DA287" s="39"/>
      <c r="DB287" s="39"/>
      <c r="DC287" s="39"/>
      <c r="DD287" s="39"/>
      <c r="DE287" s="39"/>
      <c r="DF287" s="39"/>
      <c r="DG287" s="39"/>
      <c r="DH287" s="39"/>
      <c r="DI287" s="39"/>
      <c r="DJ287" s="39"/>
      <c r="DK287" s="39"/>
      <c r="DL287" s="39"/>
      <c r="DM287" s="39"/>
      <c r="DN287" s="39"/>
      <c r="DO287" s="39"/>
      <c r="DP287" s="55">
        <v>12</v>
      </c>
      <c r="DQ287" s="40">
        <v>1</v>
      </c>
      <c r="DR287" s="40">
        <f>PRODUCT(Таблица1[[#This Row],[Столбец4]:[РЕГ НТЛ]])</f>
        <v>12</v>
      </c>
    </row>
    <row r="288" spans="1:122" x14ac:dyDescent="0.25">
      <c r="A288" s="10">
        <v>42</v>
      </c>
      <c r="B288" s="2" t="s">
        <v>263</v>
      </c>
      <c r="C288" s="2" t="s">
        <v>28</v>
      </c>
      <c r="D288" s="2" t="s">
        <v>11</v>
      </c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>
        <v>1</v>
      </c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54">
        <v>12</v>
      </c>
      <c r="DQ288" s="23">
        <v>1</v>
      </c>
      <c r="DR288" s="23">
        <f>PRODUCT(Таблица1[[#This Row],[Столбец4]:[РЕГ НТЛ]])</f>
        <v>12</v>
      </c>
    </row>
    <row r="289" spans="1:122" x14ac:dyDescent="0.25">
      <c r="A289" s="10">
        <v>16</v>
      </c>
      <c r="B289" s="2" t="s">
        <v>348</v>
      </c>
      <c r="C289" s="2" t="s">
        <v>25</v>
      </c>
      <c r="D289" s="2" t="s">
        <v>110</v>
      </c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>
        <v>2</v>
      </c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57">
        <v>8</v>
      </c>
      <c r="DQ289" s="23">
        <v>1</v>
      </c>
      <c r="DR289" s="23">
        <f>PRODUCT(Таблица1[[#This Row],[Столбец4]:[РЕГ НТЛ]])</f>
        <v>8</v>
      </c>
    </row>
    <row r="290" spans="1:122" x14ac:dyDescent="0.25">
      <c r="A290" s="10">
        <v>37</v>
      </c>
      <c r="B290" s="2" t="s">
        <v>307</v>
      </c>
      <c r="C290" s="2" t="s">
        <v>30</v>
      </c>
      <c r="D290" s="2" t="s">
        <v>12</v>
      </c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>
        <v>3</v>
      </c>
      <c r="S290" s="2"/>
      <c r="T290" s="2"/>
      <c r="U290" s="2"/>
      <c r="V290" s="2"/>
      <c r="W290" s="1"/>
      <c r="X290" s="1"/>
      <c r="Y290" s="1"/>
      <c r="Z290" s="1"/>
      <c r="AA290" s="2"/>
      <c r="AB290" s="11"/>
      <c r="AC290" s="12"/>
      <c r="AD290" s="12"/>
      <c r="AE290" s="1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54">
        <v>8</v>
      </c>
      <c r="DQ290" s="23">
        <v>1</v>
      </c>
      <c r="DR290" s="23">
        <f>PRODUCT(Таблица1[[#This Row],[Столбец4]:[РЕГ НТЛ]])</f>
        <v>8</v>
      </c>
    </row>
    <row r="291" spans="1:122" x14ac:dyDescent="0.25">
      <c r="A291" s="10">
        <v>15</v>
      </c>
      <c r="B291" s="2" t="s">
        <v>269</v>
      </c>
      <c r="C291" s="36" t="s">
        <v>23</v>
      </c>
      <c r="D291" s="2" t="s">
        <v>111</v>
      </c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>
        <v>4</v>
      </c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54">
        <v>4</v>
      </c>
      <c r="DQ291" s="23">
        <v>1</v>
      </c>
      <c r="DR291" s="23">
        <f>PRODUCT(Таблица1[[#This Row],[Столбец4]:[РЕГ НТЛ]])</f>
        <v>4</v>
      </c>
    </row>
    <row r="292" spans="1:122" x14ac:dyDescent="0.25">
      <c r="A292" s="10">
        <v>25</v>
      </c>
      <c r="B292" s="2" t="s">
        <v>323</v>
      </c>
      <c r="C292" s="2" t="s">
        <v>25</v>
      </c>
      <c r="D292" s="2" t="s">
        <v>13</v>
      </c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>
        <v>5</v>
      </c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54">
        <v>4</v>
      </c>
      <c r="DQ292" s="23">
        <v>0</v>
      </c>
      <c r="DR292" s="23">
        <f>PRODUCT(Таблица1[[#This Row],[Столбец4]:[РЕГ НТЛ]])</f>
        <v>0</v>
      </c>
    </row>
    <row r="293" spans="1:122" x14ac:dyDescent="0.25">
      <c r="A293" s="10">
        <v>17</v>
      </c>
      <c r="B293" s="2" t="s">
        <v>349</v>
      </c>
      <c r="C293" s="2" t="s">
        <v>25</v>
      </c>
      <c r="D293" s="2" t="s">
        <v>110</v>
      </c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>
        <v>6</v>
      </c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1"/>
      <c r="AH293" s="1"/>
      <c r="AI293" s="1"/>
      <c r="AJ293" s="1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14"/>
      <c r="CM293" s="2"/>
      <c r="CN293" s="2"/>
      <c r="CO293" s="2"/>
      <c r="CP293" s="2"/>
      <c r="CQ293" s="14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57">
        <v>4</v>
      </c>
      <c r="DQ293" s="23">
        <v>1</v>
      </c>
      <c r="DR293" s="23">
        <f>PRODUCT(Таблица1[[#This Row],[Столбец4]:[РЕГ НТЛ]])</f>
        <v>4</v>
      </c>
    </row>
    <row r="294" spans="1:122" x14ac:dyDescent="0.25">
      <c r="A294" s="35">
        <v>279</v>
      </c>
      <c r="B294" s="36" t="s">
        <v>251</v>
      </c>
      <c r="C294" s="36" t="s">
        <v>35</v>
      </c>
      <c r="D294" s="36" t="s">
        <v>20</v>
      </c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>
        <v>6</v>
      </c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/>
      <c r="AT294" s="36"/>
      <c r="AU294" s="36"/>
      <c r="AV294" s="36"/>
      <c r="AW294" s="36"/>
      <c r="AX294" s="36"/>
      <c r="AY294" s="36"/>
      <c r="AZ294" s="36"/>
      <c r="BA294" s="36"/>
      <c r="BB294" s="36"/>
      <c r="BC294" s="36"/>
      <c r="BD294" s="36"/>
      <c r="BE294" s="36"/>
      <c r="BF294" s="36"/>
      <c r="BG294" s="36"/>
      <c r="BH294" s="36"/>
      <c r="BI294" s="36"/>
      <c r="BJ294" s="36"/>
      <c r="BK294" s="36"/>
      <c r="BL294" s="36"/>
      <c r="BM294" s="36"/>
      <c r="BN294" s="36"/>
      <c r="BO294" s="36"/>
      <c r="BP294" s="36"/>
      <c r="BQ294" s="36"/>
      <c r="BR294" s="36"/>
      <c r="BS294" s="36"/>
      <c r="BT294" s="36"/>
      <c r="BU294" s="36"/>
      <c r="BV294" s="36"/>
      <c r="BW294" s="36"/>
      <c r="BX294" s="36"/>
      <c r="BY294" s="36"/>
      <c r="BZ294" s="36"/>
      <c r="CA294" s="36"/>
      <c r="CB294" s="36"/>
      <c r="CC294" s="36"/>
      <c r="CD294" s="36"/>
      <c r="CE294" s="36"/>
      <c r="CF294" s="36"/>
      <c r="CG294" s="36"/>
      <c r="CH294" s="36"/>
      <c r="CI294" s="36"/>
      <c r="CJ294" s="36"/>
      <c r="CK294" s="36"/>
      <c r="CL294" s="36"/>
      <c r="CM294" s="36"/>
      <c r="CN294" s="36"/>
      <c r="CO294" s="36"/>
      <c r="CP294" s="36"/>
      <c r="CQ294" s="36"/>
      <c r="CR294" s="36"/>
      <c r="CS294" s="36"/>
      <c r="CT294" s="36"/>
      <c r="CU294" s="36"/>
      <c r="CV294" s="36"/>
      <c r="CW294" s="36"/>
      <c r="CX294" s="36"/>
      <c r="CY294" s="36"/>
      <c r="CZ294" s="36"/>
      <c r="DA294" s="36"/>
      <c r="DB294" s="36"/>
      <c r="DC294" s="36"/>
      <c r="DD294" s="36"/>
      <c r="DE294" s="36"/>
      <c r="DF294" s="36"/>
      <c r="DG294" s="36"/>
      <c r="DH294" s="36"/>
      <c r="DI294" s="36"/>
      <c r="DJ294" s="36"/>
      <c r="DK294" s="36"/>
      <c r="DL294" s="36"/>
      <c r="DM294" s="36"/>
      <c r="DN294" s="36"/>
      <c r="DO294" s="36"/>
      <c r="DP294" s="56">
        <v>0</v>
      </c>
      <c r="DQ294" s="37">
        <v>1</v>
      </c>
      <c r="DR294" s="37">
        <f>PRODUCT(Таблица1[[#This Row],[Столбец4]:[РЕГ НТЛ]])</f>
        <v>0</v>
      </c>
    </row>
    <row r="295" spans="1:122" x14ac:dyDescent="0.25">
      <c r="A295" s="35">
        <v>279</v>
      </c>
      <c r="B295" s="36" t="s">
        <v>251</v>
      </c>
      <c r="C295" s="36" t="s">
        <v>35</v>
      </c>
      <c r="D295" s="36" t="s">
        <v>20</v>
      </c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>
        <v>7</v>
      </c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  <c r="AR295" s="36"/>
      <c r="AS295" s="36"/>
      <c r="AT295" s="36"/>
      <c r="AU295" s="36"/>
      <c r="AV295" s="36"/>
      <c r="AW295" s="36"/>
      <c r="AX295" s="36"/>
      <c r="AY295" s="36"/>
      <c r="AZ295" s="36"/>
      <c r="BA295" s="36"/>
      <c r="BB295" s="36"/>
      <c r="BC295" s="36"/>
      <c r="BD295" s="36"/>
      <c r="BE295" s="36"/>
      <c r="BF295" s="36"/>
      <c r="BG295" s="36"/>
      <c r="BH295" s="36"/>
      <c r="BI295" s="36"/>
      <c r="BJ295" s="36"/>
      <c r="BK295" s="36"/>
      <c r="BL295" s="36"/>
      <c r="BM295" s="36"/>
      <c r="BN295" s="36"/>
      <c r="BO295" s="36"/>
      <c r="BP295" s="36"/>
      <c r="BQ295" s="36"/>
      <c r="BR295" s="36"/>
      <c r="BS295" s="36"/>
      <c r="BT295" s="36"/>
      <c r="BU295" s="36"/>
      <c r="BV295" s="36"/>
      <c r="BW295" s="36"/>
      <c r="BX295" s="36"/>
      <c r="BY295" s="36"/>
      <c r="BZ295" s="36"/>
      <c r="CA295" s="36"/>
      <c r="CB295" s="36"/>
      <c r="CC295" s="36"/>
      <c r="CD295" s="36"/>
      <c r="CE295" s="36"/>
      <c r="CF295" s="36"/>
      <c r="CG295" s="36"/>
      <c r="CH295" s="36"/>
      <c r="CI295" s="36"/>
      <c r="CJ295" s="36"/>
      <c r="CK295" s="36"/>
      <c r="CL295" s="36"/>
      <c r="CM295" s="36"/>
      <c r="CN295" s="36"/>
      <c r="CO295" s="36"/>
      <c r="CP295" s="36"/>
      <c r="CQ295" s="36"/>
      <c r="CR295" s="36"/>
      <c r="CS295" s="36"/>
      <c r="CT295" s="36"/>
      <c r="CU295" s="36"/>
      <c r="CV295" s="36"/>
      <c r="CW295" s="36"/>
      <c r="CX295" s="36"/>
      <c r="CY295" s="36"/>
      <c r="CZ295" s="36"/>
      <c r="DA295" s="36"/>
      <c r="DB295" s="36"/>
      <c r="DC295" s="36"/>
      <c r="DD295" s="36"/>
      <c r="DE295" s="36"/>
      <c r="DF295" s="36"/>
      <c r="DG295" s="36"/>
      <c r="DH295" s="36"/>
      <c r="DI295" s="36"/>
      <c r="DJ295" s="36"/>
      <c r="DK295" s="36"/>
      <c r="DL295" s="36"/>
      <c r="DM295" s="36"/>
      <c r="DN295" s="36"/>
      <c r="DO295" s="36"/>
      <c r="DP295" s="55">
        <v>0</v>
      </c>
      <c r="DQ295" s="37">
        <v>1</v>
      </c>
      <c r="DR295" s="37">
        <f>PRODUCT(Таблица1[[#This Row],[Столбец4]:[РЕГ НТЛ]])</f>
        <v>0</v>
      </c>
    </row>
    <row r="296" spans="1:122" x14ac:dyDescent="0.25">
      <c r="A296" s="35">
        <v>63</v>
      </c>
      <c r="B296" s="36" t="s">
        <v>252</v>
      </c>
      <c r="C296" s="36" t="s">
        <v>23</v>
      </c>
      <c r="D296" s="36" t="s">
        <v>27</v>
      </c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  <c r="AR296" s="36">
        <v>9.1999999999999993</v>
      </c>
      <c r="AS296" s="36">
        <v>8.8000000000000007</v>
      </c>
      <c r="AT296" s="36">
        <v>9.6</v>
      </c>
      <c r="AU296" s="36">
        <v>9.4</v>
      </c>
      <c r="AV296" s="36"/>
      <c r="AW296" s="36"/>
      <c r="AX296" s="36"/>
      <c r="AY296" s="36"/>
      <c r="AZ296" s="36"/>
      <c r="BA296" s="36"/>
      <c r="BB296" s="36"/>
      <c r="BC296" s="36"/>
      <c r="BD296" s="36"/>
      <c r="BE296" s="36"/>
      <c r="BF296" s="36"/>
      <c r="BG296" s="36"/>
      <c r="BH296" s="36"/>
      <c r="BI296" s="36"/>
      <c r="BJ296" s="36"/>
      <c r="BK296" s="36"/>
      <c r="BL296" s="36"/>
      <c r="BM296" s="36"/>
      <c r="BN296" s="36"/>
      <c r="BO296" s="36"/>
      <c r="BP296" s="36"/>
      <c r="BQ296" s="36"/>
      <c r="BR296" s="36"/>
      <c r="BS296" s="36"/>
      <c r="BT296" s="36"/>
      <c r="BU296" s="36"/>
      <c r="BV296" s="36"/>
      <c r="BW296" s="36"/>
      <c r="BX296" s="36"/>
      <c r="BY296" s="36"/>
      <c r="BZ296" s="36"/>
      <c r="CA296" s="36"/>
      <c r="CB296" s="36"/>
      <c r="CC296" s="36"/>
      <c r="CD296" s="36"/>
      <c r="CE296" s="36"/>
      <c r="CF296" s="36"/>
      <c r="CG296" s="36"/>
      <c r="CH296" s="36"/>
      <c r="CI296" s="36"/>
      <c r="CJ296" s="36"/>
      <c r="CK296" s="36"/>
      <c r="CL296" s="36"/>
      <c r="CM296" s="36"/>
      <c r="CN296" s="36"/>
      <c r="CO296" s="36"/>
      <c r="CP296" s="36"/>
      <c r="CQ296" s="36"/>
      <c r="CR296" s="36"/>
      <c r="CS296" s="36"/>
      <c r="CT296" s="36"/>
      <c r="CU296" s="36"/>
      <c r="CV296" s="36"/>
      <c r="CW296" s="36"/>
      <c r="CX296" s="36"/>
      <c r="CY296" s="36"/>
      <c r="CZ296" s="36"/>
      <c r="DA296" s="36"/>
      <c r="DB296" s="36"/>
      <c r="DC296" s="36"/>
      <c r="DD296" s="36"/>
      <c r="DE296" s="36"/>
      <c r="DF296" s="36"/>
      <c r="DG296" s="36"/>
      <c r="DH296" s="36"/>
      <c r="DI296" s="36"/>
      <c r="DJ296" s="36"/>
      <c r="DK296" s="36"/>
      <c r="DL296" s="36"/>
      <c r="DM296" s="36"/>
      <c r="DN296" s="36"/>
      <c r="DO296" s="36"/>
      <c r="DP296" s="55">
        <v>0</v>
      </c>
      <c r="DQ296" s="37">
        <v>1</v>
      </c>
      <c r="DR296" s="37">
        <f>PRODUCT(Таблица1[[#This Row],[Столбец4]:[РЕГ НТЛ]])</f>
        <v>0</v>
      </c>
    </row>
    <row r="297" spans="1:122" x14ac:dyDescent="0.25">
      <c r="A297" s="10">
        <v>21</v>
      </c>
      <c r="B297" s="2" t="s">
        <v>253</v>
      </c>
      <c r="C297" s="2" t="s">
        <v>40</v>
      </c>
      <c r="D297" s="2" t="s">
        <v>41</v>
      </c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>
        <v>9.6</v>
      </c>
      <c r="P297" s="2">
        <v>9.6</v>
      </c>
      <c r="Q297" s="2">
        <v>9.4</v>
      </c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55">
        <v>0</v>
      </c>
      <c r="DQ297" s="37">
        <v>0</v>
      </c>
      <c r="DR297" s="23">
        <f>PRODUCT(Таблица1[[#This Row],[Столбец4]:[РЕГ НТЛ]])</f>
        <v>0</v>
      </c>
    </row>
    <row r="298" spans="1:122" x14ac:dyDescent="0.25">
      <c r="A298" s="10">
        <v>21</v>
      </c>
      <c r="B298" s="2" t="s">
        <v>215</v>
      </c>
      <c r="C298" s="2" t="s">
        <v>40</v>
      </c>
      <c r="D298" s="2" t="s">
        <v>41</v>
      </c>
      <c r="E298" s="8"/>
      <c r="F298" s="2"/>
      <c r="G298" s="2"/>
      <c r="H298" s="2"/>
      <c r="I298" s="2"/>
      <c r="J298" s="2"/>
      <c r="K298" s="2"/>
      <c r="L298" s="2">
        <v>8.1999999999999993</v>
      </c>
      <c r="M298" s="2">
        <v>9</v>
      </c>
      <c r="N298" s="2">
        <v>9.1999999999999993</v>
      </c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56">
        <v>0</v>
      </c>
      <c r="DQ298" s="37">
        <v>0</v>
      </c>
      <c r="DR298" s="23">
        <f>PRODUCT(Таблица1[[#This Row],[Столбец4]:[РЕГ НТЛ]])</f>
        <v>0</v>
      </c>
    </row>
    <row r="299" spans="1:122" x14ac:dyDescent="0.25">
      <c r="A299" s="35">
        <v>21</v>
      </c>
      <c r="B299" s="36" t="s">
        <v>215</v>
      </c>
      <c r="C299" s="2" t="s">
        <v>40</v>
      </c>
      <c r="D299" s="36" t="s">
        <v>14</v>
      </c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>
        <v>1</v>
      </c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  <c r="AR299" s="36"/>
      <c r="AS299" s="36"/>
      <c r="AT299" s="36"/>
      <c r="AU299" s="36"/>
      <c r="AV299" s="36"/>
      <c r="AW299" s="36"/>
      <c r="AX299" s="36"/>
      <c r="AY299" s="36"/>
      <c r="AZ299" s="36"/>
      <c r="BA299" s="36"/>
      <c r="BB299" s="36"/>
      <c r="BC299" s="36"/>
      <c r="BD299" s="36"/>
      <c r="BE299" s="36"/>
      <c r="BF299" s="36"/>
      <c r="BG299" s="36"/>
      <c r="BH299" s="36"/>
      <c r="BI299" s="36"/>
      <c r="BJ299" s="36"/>
      <c r="BK299" s="36"/>
      <c r="BL299" s="36"/>
      <c r="BM299" s="36"/>
      <c r="BN299" s="36"/>
      <c r="BO299" s="36"/>
      <c r="BP299" s="36"/>
      <c r="BQ299" s="36"/>
      <c r="BR299" s="36"/>
      <c r="BS299" s="36"/>
      <c r="BT299" s="36"/>
      <c r="BU299" s="36"/>
      <c r="BV299" s="36"/>
      <c r="BW299" s="36"/>
      <c r="BX299" s="36"/>
      <c r="BY299" s="36"/>
      <c r="BZ299" s="36"/>
      <c r="CA299" s="36"/>
      <c r="CB299" s="36"/>
      <c r="CC299" s="36"/>
      <c r="CD299" s="36"/>
      <c r="CE299" s="36"/>
      <c r="CF299" s="36"/>
      <c r="CG299" s="36"/>
      <c r="CH299" s="36"/>
      <c r="CI299" s="36"/>
      <c r="CJ299" s="36"/>
      <c r="CK299" s="36"/>
      <c r="CL299" s="36"/>
      <c r="CM299" s="36"/>
      <c r="CN299" s="36"/>
      <c r="CO299" s="36"/>
      <c r="CP299" s="36"/>
      <c r="CQ299" s="36"/>
      <c r="CR299" s="36"/>
      <c r="CS299" s="36"/>
      <c r="CT299" s="36"/>
      <c r="CU299" s="36"/>
      <c r="CV299" s="36"/>
      <c r="CW299" s="36"/>
      <c r="CX299" s="36"/>
      <c r="CY299" s="36"/>
      <c r="CZ299" s="36"/>
      <c r="DA299" s="36"/>
      <c r="DB299" s="36"/>
      <c r="DC299" s="36"/>
      <c r="DD299" s="36"/>
      <c r="DE299" s="36"/>
      <c r="DF299" s="36"/>
      <c r="DG299" s="36"/>
      <c r="DH299" s="36"/>
      <c r="DI299" s="36"/>
      <c r="DJ299" s="36"/>
      <c r="DK299" s="36"/>
      <c r="DL299" s="36"/>
      <c r="DM299" s="36"/>
      <c r="DN299" s="36"/>
      <c r="DO299" s="36"/>
      <c r="DP299" s="56">
        <v>12</v>
      </c>
      <c r="DQ299" s="37">
        <v>0</v>
      </c>
      <c r="DR299" s="37">
        <f>PRODUCT(Таблица1[[#This Row],[Столбец4]:[РЕГ НТЛ]])</f>
        <v>0</v>
      </c>
    </row>
    <row r="300" spans="1:122" x14ac:dyDescent="0.25">
      <c r="A300" s="10">
        <v>5</v>
      </c>
      <c r="B300" s="2" t="s">
        <v>254</v>
      </c>
      <c r="C300" s="2" t="s">
        <v>30</v>
      </c>
      <c r="D300" s="2" t="s">
        <v>31</v>
      </c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>
        <v>9.1999999999999993</v>
      </c>
      <c r="P300" s="2">
        <v>9</v>
      </c>
      <c r="Q300" s="2">
        <v>9.4</v>
      </c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56">
        <v>0</v>
      </c>
      <c r="DQ300" s="23">
        <v>1</v>
      </c>
      <c r="DR300" s="23">
        <f>PRODUCT(Таблица1[[#This Row],[Столбец4]:[РЕГ НТЛ]])</f>
        <v>0</v>
      </c>
    </row>
    <row r="301" spans="1:122" x14ac:dyDescent="0.25">
      <c r="A301" s="38">
        <v>87</v>
      </c>
      <c r="B301" s="39" t="s">
        <v>255</v>
      </c>
      <c r="C301" s="36" t="s">
        <v>28</v>
      </c>
      <c r="D301" s="39" t="s">
        <v>29</v>
      </c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  <c r="AX301" s="39"/>
      <c r="AY301" s="39"/>
      <c r="AZ301" s="39"/>
      <c r="BA301" s="39"/>
      <c r="BB301" s="39"/>
      <c r="BC301" s="39"/>
      <c r="BD301" s="39"/>
      <c r="BE301" s="39"/>
      <c r="BF301" s="39"/>
      <c r="BG301" s="39"/>
      <c r="BH301" s="39"/>
      <c r="BI301" s="39"/>
      <c r="BJ301" s="39"/>
      <c r="BK301" s="39"/>
      <c r="BL301" s="39"/>
      <c r="BM301" s="39"/>
      <c r="BN301" s="39"/>
      <c r="BO301" s="39"/>
      <c r="BP301" s="39"/>
      <c r="BQ301" s="39"/>
      <c r="BR301" s="39"/>
      <c r="BS301" s="39"/>
      <c r="BT301" s="39"/>
      <c r="BU301" s="39"/>
      <c r="BV301" s="39"/>
      <c r="BW301" s="39"/>
      <c r="BX301" s="39"/>
      <c r="BY301" s="39"/>
      <c r="BZ301" s="39"/>
      <c r="CA301" s="39"/>
      <c r="CB301" s="39"/>
      <c r="CC301" s="39"/>
      <c r="CD301" s="39"/>
      <c r="CE301" s="39"/>
      <c r="CF301" s="39"/>
      <c r="CG301" s="39"/>
      <c r="CH301" s="39"/>
      <c r="CI301" s="39"/>
      <c r="CJ301" s="39">
        <v>9</v>
      </c>
      <c r="CK301" s="39">
        <v>8.4</v>
      </c>
      <c r="CL301" s="39">
        <v>9</v>
      </c>
      <c r="CM301" s="39">
        <v>8.1999999999999993</v>
      </c>
      <c r="CN301" s="39"/>
      <c r="CO301" s="39"/>
      <c r="CP301" s="39"/>
      <c r="CQ301" s="39"/>
      <c r="CR301" s="39"/>
      <c r="CS301" s="39"/>
      <c r="CT301" s="39"/>
      <c r="CU301" s="39"/>
      <c r="CV301" s="39"/>
      <c r="CW301" s="39"/>
      <c r="CX301" s="39"/>
      <c r="CY301" s="39"/>
      <c r="CZ301" s="39"/>
      <c r="DA301" s="39"/>
      <c r="DB301" s="39"/>
      <c r="DC301" s="39"/>
      <c r="DD301" s="39"/>
      <c r="DE301" s="39"/>
      <c r="DF301" s="39"/>
      <c r="DG301" s="39"/>
      <c r="DH301" s="39"/>
      <c r="DI301" s="39"/>
      <c r="DJ301" s="39"/>
      <c r="DK301" s="39"/>
      <c r="DL301" s="39"/>
      <c r="DM301" s="39"/>
      <c r="DN301" s="39"/>
      <c r="DO301" s="39"/>
      <c r="DP301" s="58">
        <v>0</v>
      </c>
      <c r="DQ301" s="40">
        <v>1</v>
      </c>
      <c r="DR301" s="40">
        <f>PRODUCT(Таблица1[[#This Row],[Столбец4]:[РЕГ НТЛ]])</f>
        <v>0</v>
      </c>
    </row>
    <row r="302" spans="1:122" x14ac:dyDescent="0.25">
      <c r="A302" s="35">
        <v>87</v>
      </c>
      <c r="B302" s="36" t="s">
        <v>255</v>
      </c>
      <c r="C302" s="36" t="s">
        <v>28</v>
      </c>
      <c r="D302" s="36" t="s">
        <v>29</v>
      </c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  <c r="AR302" s="36"/>
      <c r="AS302" s="36"/>
      <c r="AT302" s="36"/>
      <c r="AU302" s="36"/>
      <c r="AV302" s="36"/>
      <c r="AW302" s="36"/>
      <c r="AX302" s="36"/>
      <c r="AY302" s="36"/>
      <c r="AZ302" s="36"/>
      <c r="BA302" s="36"/>
      <c r="BB302" s="36"/>
      <c r="BC302" s="36"/>
      <c r="BD302" s="36"/>
      <c r="BE302" s="36"/>
      <c r="BF302" s="36"/>
      <c r="BG302" s="36"/>
      <c r="BH302" s="36"/>
      <c r="BI302" s="36"/>
      <c r="BJ302" s="36"/>
      <c r="BK302" s="36"/>
      <c r="BL302" s="36"/>
      <c r="BM302" s="36"/>
      <c r="BN302" s="36"/>
      <c r="BO302" s="36"/>
      <c r="BP302" s="36"/>
      <c r="BQ302" s="36"/>
      <c r="BR302" s="36"/>
      <c r="BS302" s="36"/>
      <c r="BT302" s="36"/>
      <c r="BU302" s="36"/>
      <c r="BV302" s="36"/>
      <c r="BW302" s="36"/>
      <c r="BX302" s="36"/>
      <c r="BY302" s="36"/>
      <c r="BZ302" s="36"/>
      <c r="CA302" s="36"/>
      <c r="CB302" s="36"/>
      <c r="CC302" s="36"/>
      <c r="CD302" s="36"/>
      <c r="CE302" s="36"/>
      <c r="CF302" s="36"/>
      <c r="CG302" s="36"/>
      <c r="CH302" s="36"/>
      <c r="CI302" s="36"/>
      <c r="CJ302" s="36"/>
      <c r="CK302" s="36"/>
      <c r="CL302" s="36"/>
      <c r="CM302" s="36"/>
      <c r="CN302" s="36">
        <v>9.1999999999999993</v>
      </c>
      <c r="CO302" s="36">
        <v>9.1999999999999993</v>
      </c>
      <c r="CP302" s="36">
        <v>9.1999999999999993</v>
      </c>
      <c r="CQ302" s="36"/>
      <c r="CR302" s="36"/>
      <c r="CS302" s="36"/>
      <c r="CT302" s="36"/>
      <c r="CU302" s="36"/>
      <c r="CV302" s="36"/>
      <c r="CW302" s="36"/>
      <c r="CX302" s="36"/>
      <c r="CY302" s="36"/>
      <c r="CZ302" s="36"/>
      <c r="DA302" s="36"/>
      <c r="DB302" s="36"/>
      <c r="DC302" s="36"/>
      <c r="DD302" s="36"/>
      <c r="DE302" s="36"/>
      <c r="DF302" s="36"/>
      <c r="DG302" s="36"/>
      <c r="DH302" s="36"/>
      <c r="DI302" s="36"/>
      <c r="DJ302" s="36"/>
      <c r="DK302" s="36"/>
      <c r="DL302" s="36"/>
      <c r="DM302" s="36"/>
      <c r="DN302" s="36"/>
      <c r="DO302" s="36"/>
      <c r="DP302" s="56">
        <v>0</v>
      </c>
      <c r="DQ302" s="37">
        <v>1</v>
      </c>
      <c r="DR302" s="37">
        <f>PRODUCT(Таблица1[[#This Row],[Столбец4]:[РЕГ НТЛ]])</f>
        <v>0</v>
      </c>
    </row>
    <row r="303" spans="1:122" x14ac:dyDescent="0.25">
      <c r="A303" s="35">
        <v>87</v>
      </c>
      <c r="B303" s="36" t="s">
        <v>255</v>
      </c>
      <c r="C303" s="36" t="s">
        <v>28</v>
      </c>
      <c r="D303" s="36" t="s">
        <v>11</v>
      </c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  <c r="AR303" s="36"/>
      <c r="AS303" s="36"/>
      <c r="AT303" s="36"/>
      <c r="AU303" s="36"/>
      <c r="AV303" s="36"/>
      <c r="AW303" s="36"/>
      <c r="AX303" s="36"/>
      <c r="AY303" s="36"/>
      <c r="AZ303" s="36"/>
      <c r="BA303" s="36"/>
      <c r="BB303" s="36"/>
      <c r="BC303" s="36"/>
      <c r="BD303" s="36"/>
      <c r="BE303" s="36"/>
      <c r="BF303" s="36"/>
      <c r="BG303" s="36"/>
      <c r="BH303" s="36"/>
      <c r="BI303" s="36"/>
      <c r="BJ303" s="36"/>
      <c r="BK303" s="36"/>
      <c r="BL303" s="36"/>
      <c r="BM303" s="36"/>
      <c r="BN303" s="36"/>
      <c r="BO303" s="36"/>
      <c r="BP303" s="36"/>
      <c r="BQ303" s="36"/>
      <c r="BR303" s="36"/>
      <c r="BS303" s="36"/>
      <c r="BT303" s="36"/>
      <c r="BU303" s="36"/>
      <c r="BV303" s="36"/>
      <c r="BW303" s="36"/>
      <c r="BX303" s="36"/>
      <c r="BY303" s="36"/>
      <c r="BZ303" s="36"/>
      <c r="CA303" s="36"/>
      <c r="CB303" s="36"/>
      <c r="CC303" s="36"/>
      <c r="CD303" s="36"/>
      <c r="CE303" s="36"/>
      <c r="CF303" s="36"/>
      <c r="CG303" s="36"/>
      <c r="CH303" s="36"/>
      <c r="CI303" s="36"/>
      <c r="CJ303" s="36"/>
      <c r="CK303" s="36"/>
      <c r="CL303" s="36"/>
      <c r="CM303" s="36"/>
      <c r="CN303" s="36"/>
      <c r="CO303" s="36"/>
      <c r="CP303" s="36"/>
      <c r="CQ303" s="36"/>
      <c r="CR303" s="36"/>
      <c r="CS303" s="36"/>
      <c r="CT303" s="36"/>
      <c r="CU303" s="36"/>
      <c r="CV303" s="36"/>
      <c r="CW303" s="36"/>
      <c r="CX303" s="36"/>
      <c r="CY303" s="36"/>
      <c r="CZ303" s="36"/>
      <c r="DA303" s="36"/>
      <c r="DB303" s="36"/>
      <c r="DC303" s="36"/>
      <c r="DD303" s="36"/>
      <c r="DE303" s="36"/>
      <c r="DF303" s="36">
        <v>1</v>
      </c>
      <c r="DG303" s="36"/>
      <c r="DH303" s="36"/>
      <c r="DI303" s="36"/>
      <c r="DJ303" s="36"/>
      <c r="DK303" s="36"/>
      <c r="DL303" s="36"/>
      <c r="DM303" s="36"/>
      <c r="DN303" s="36"/>
      <c r="DO303" s="36"/>
      <c r="DP303" s="56">
        <v>0</v>
      </c>
      <c r="DQ303" s="37">
        <v>1</v>
      </c>
      <c r="DR303" s="37">
        <f>PRODUCT(Таблица1[[#This Row],[Столбец4]:[РЕГ НТЛ]])</f>
        <v>0</v>
      </c>
    </row>
    <row r="304" spans="1:122" x14ac:dyDescent="0.25">
      <c r="A304" s="38">
        <v>113</v>
      </c>
      <c r="B304" s="39" t="s">
        <v>229</v>
      </c>
      <c r="C304" s="36" t="s">
        <v>28</v>
      </c>
      <c r="D304" s="39" t="s">
        <v>11</v>
      </c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  <c r="AS304" s="39"/>
      <c r="AT304" s="39"/>
      <c r="AU304" s="39"/>
      <c r="AV304" s="39"/>
      <c r="AW304" s="39"/>
      <c r="AX304" s="39"/>
      <c r="AY304" s="39"/>
      <c r="AZ304" s="39"/>
      <c r="BA304" s="39"/>
      <c r="BB304" s="39"/>
      <c r="BC304" s="39"/>
      <c r="BD304" s="39"/>
      <c r="BE304" s="39"/>
      <c r="BF304" s="39"/>
      <c r="BG304" s="39"/>
      <c r="BH304" s="39"/>
      <c r="BI304" s="39"/>
      <c r="BJ304" s="39"/>
      <c r="BK304" s="39"/>
      <c r="BL304" s="39"/>
      <c r="BM304" s="39"/>
      <c r="BN304" s="39"/>
      <c r="BO304" s="39"/>
      <c r="BP304" s="39"/>
      <c r="BQ304" s="39"/>
      <c r="BR304" s="39"/>
      <c r="BS304" s="39"/>
      <c r="BT304" s="39"/>
      <c r="BU304" s="39"/>
      <c r="BV304" s="39"/>
      <c r="BW304" s="39"/>
      <c r="BX304" s="39"/>
      <c r="BY304" s="39"/>
      <c r="BZ304" s="39"/>
      <c r="CA304" s="39"/>
      <c r="CB304" s="39"/>
      <c r="CC304" s="39"/>
      <c r="CD304" s="39"/>
      <c r="CE304" s="39"/>
      <c r="CF304" s="39"/>
      <c r="CG304" s="39"/>
      <c r="CH304" s="39"/>
      <c r="CI304" s="39"/>
      <c r="CJ304" s="39"/>
      <c r="CK304" s="39"/>
      <c r="CL304" s="39"/>
      <c r="CM304" s="39"/>
      <c r="CN304" s="39"/>
      <c r="CO304" s="39"/>
      <c r="CP304" s="39"/>
      <c r="CQ304" s="39"/>
      <c r="CR304" s="39"/>
      <c r="CS304" s="39"/>
      <c r="CT304" s="39"/>
      <c r="CU304" s="39"/>
      <c r="CV304" s="39"/>
      <c r="CW304" s="39"/>
      <c r="CX304" s="39"/>
      <c r="CY304" s="39"/>
      <c r="CZ304" s="39"/>
      <c r="DA304" s="39"/>
      <c r="DB304" s="39"/>
      <c r="DC304" s="39"/>
      <c r="DD304" s="39"/>
      <c r="DE304" s="39"/>
      <c r="DF304" s="39"/>
      <c r="DG304" s="39"/>
      <c r="DH304" s="39"/>
      <c r="DI304" s="39">
        <v>1</v>
      </c>
      <c r="DJ304" s="39"/>
      <c r="DK304" s="39"/>
      <c r="DL304" s="39"/>
      <c r="DM304" s="39"/>
      <c r="DN304" s="39"/>
      <c r="DO304" s="39"/>
      <c r="DP304" s="55">
        <v>12</v>
      </c>
      <c r="DQ304" s="40">
        <v>1</v>
      </c>
      <c r="DR304" s="40">
        <f>PRODUCT(Таблица1[[#This Row],[Столбец4]:[РЕГ НТЛ]])</f>
        <v>12</v>
      </c>
    </row>
    <row r="305" spans="1:122" x14ac:dyDescent="0.25">
      <c r="A305" s="35">
        <v>113</v>
      </c>
      <c r="B305" s="36" t="s">
        <v>229</v>
      </c>
      <c r="C305" s="36" t="s">
        <v>28</v>
      </c>
      <c r="D305" s="36" t="s">
        <v>11</v>
      </c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  <c r="AU305" s="36"/>
      <c r="AV305" s="36"/>
      <c r="AW305" s="36"/>
      <c r="AX305" s="36"/>
      <c r="AY305" s="36"/>
      <c r="AZ305" s="36"/>
      <c r="BA305" s="36"/>
      <c r="BB305" s="36"/>
      <c r="BC305" s="36"/>
      <c r="BD305" s="36"/>
      <c r="BE305" s="36"/>
      <c r="BF305" s="36"/>
      <c r="BG305" s="36"/>
      <c r="BH305" s="36"/>
      <c r="BI305" s="36"/>
      <c r="BJ305" s="36"/>
      <c r="BK305" s="36"/>
      <c r="BL305" s="36"/>
      <c r="BM305" s="36"/>
      <c r="BN305" s="36"/>
      <c r="BO305" s="36"/>
      <c r="BP305" s="36"/>
      <c r="BQ305" s="36"/>
      <c r="BR305" s="36"/>
      <c r="BS305" s="36"/>
      <c r="BT305" s="36"/>
      <c r="BU305" s="36"/>
      <c r="BV305" s="36"/>
      <c r="BW305" s="36"/>
      <c r="BX305" s="36"/>
      <c r="BY305" s="36">
        <v>1</v>
      </c>
      <c r="BZ305" s="36"/>
      <c r="CA305" s="36"/>
      <c r="CB305" s="36"/>
      <c r="CC305" s="36"/>
      <c r="CD305" s="36"/>
      <c r="CE305" s="36"/>
      <c r="CF305" s="36"/>
      <c r="CG305" s="36"/>
      <c r="CH305" s="36"/>
      <c r="CI305" s="36"/>
      <c r="CJ305" s="36"/>
      <c r="CK305" s="36"/>
      <c r="CL305" s="36"/>
      <c r="CM305" s="36"/>
      <c r="CN305" s="36"/>
      <c r="CO305" s="36"/>
      <c r="CP305" s="36"/>
      <c r="CQ305" s="36"/>
      <c r="CR305" s="36"/>
      <c r="CS305" s="36"/>
      <c r="CT305" s="36"/>
      <c r="CU305" s="36"/>
      <c r="CV305" s="36"/>
      <c r="CW305" s="36"/>
      <c r="CX305" s="36"/>
      <c r="CY305" s="36"/>
      <c r="CZ305" s="36"/>
      <c r="DA305" s="36"/>
      <c r="DB305" s="36"/>
      <c r="DC305" s="36"/>
      <c r="DD305" s="36"/>
      <c r="DE305" s="36"/>
      <c r="DF305" s="36"/>
      <c r="DG305" s="36"/>
      <c r="DH305" s="36"/>
      <c r="DI305" s="36"/>
      <c r="DJ305" s="36"/>
      <c r="DK305" s="36"/>
      <c r="DL305" s="36"/>
      <c r="DM305" s="36"/>
      <c r="DN305" s="36"/>
      <c r="DO305" s="36"/>
      <c r="DP305" s="55">
        <v>0</v>
      </c>
      <c r="DQ305" s="37">
        <v>1</v>
      </c>
      <c r="DR305" s="37">
        <f>PRODUCT(Таблица1[[#This Row],[Столбец4]:[РЕГ НТЛ]])</f>
        <v>0</v>
      </c>
    </row>
    <row r="306" spans="1:122" x14ac:dyDescent="0.25">
      <c r="A306" s="35">
        <v>113</v>
      </c>
      <c r="B306" s="36" t="s">
        <v>229</v>
      </c>
      <c r="C306" s="36" t="s">
        <v>28</v>
      </c>
      <c r="D306" s="36" t="s">
        <v>11</v>
      </c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  <c r="AR306" s="36"/>
      <c r="AS306" s="36"/>
      <c r="AT306" s="36"/>
      <c r="AU306" s="36"/>
      <c r="AV306" s="36"/>
      <c r="AW306" s="36"/>
      <c r="AX306" s="36"/>
      <c r="AY306" s="36"/>
      <c r="AZ306" s="36"/>
      <c r="BA306" s="36"/>
      <c r="BB306" s="36"/>
      <c r="BC306" s="36"/>
      <c r="BD306" s="36"/>
      <c r="BE306" s="36"/>
      <c r="BF306" s="36"/>
      <c r="BG306" s="36"/>
      <c r="BH306" s="36"/>
      <c r="BI306" s="36"/>
      <c r="BJ306" s="36"/>
      <c r="BK306" s="36"/>
      <c r="BL306" s="36"/>
      <c r="BM306" s="36"/>
      <c r="BN306" s="36"/>
      <c r="BO306" s="36"/>
      <c r="BP306" s="36"/>
      <c r="BQ306" s="36"/>
      <c r="BR306" s="36"/>
      <c r="BS306" s="36"/>
      <c r="BT306" s="36"/>
      <c r="BU306" s="36"/>
      <c r="BV306" s="36"/>
      <c r="BW306" s="36"/>
      <c r="BX306" s="36"/>
      <c r="BY306" s="36"/>
      <c r="BZ306" s="36">
        <v>3</v>
      </c>
      <c r="CA306" s="36"/>
      <c r="CB306" s="36"/>
      <c r="CC306" s="36"/>
      <c r="CD306" s="36"/>
      <c r="CE306" s="36"/>
      <c r="CF306" s="36"/>
      <c r="CG306" s="36"/>
      <c r="CH306" s="36"/>
      <c r="CI306" s="36"/>
      <c r="CJ306" s="36"/>
      <c r="CK306" s="36"/>
      <c r="CL306" s="36"/>
      <c r="CM306" s="36"/>
      <c r="CN306" s="36"/>
      <c r="CO306" s="36"/>
      <c r="CP306" s="36"/>
      <c r="CQ306" s="36"/>
      <c r="CR306" s="36"/>
      <c r="CS306" s="36"/>
      <c r="CT306" s="36"/>
      <c r="CU306" s="36"/>
      <c r="CV306" s="36"/>
      <c r="CW306" s="36"/>
      <c r="CX306" s="36"/>
      <c r="CY306" s="36"/>
      <c r="CZ306" s="36"/>
      <c r="DA306" s="36"/>
      <c r="DB306" s="36"/>
      <c r="DC306" s="36"/>
      <c r="DD306" s="36"/>
      <c r="DE306" s="36"/>
      <c r="DF306" s="36"/>
      <c r="DG306" s="36"/>
      <c r="DH306" s="36"/>
      <c r="DI306" s="36"/>
      <c r="DJ306" s="36"/>
      <c r="DK306" s="36"/>
      <c r="DL306" s="36"/>
      <c r="DM306" s="36"/>
      <c r="DN306" s="36"/>
      <c r="DO306" s="36"/>
      <c r="DP306" s="55">
        <v>0</v>
      </c>
      <c r="DQ306" s="37">
        <v>1</v>
      </c>
      <c r="DR306" s="37">
        <f>PRODUCT(Таблица1[[#This Row],[Столбец4]:[РЕГ НТЛ]])</f>
        <v>0</v>
      </c>
    </row>
    <row r="307" spans="1:122" x14ac:dyDescent="0.25">
      <c r="A307" s="35">
        <v>113</v>
      </c>
      <c r="B307" s="36" t="s">
        <v>229</v>
      </c>
      <c r="C307" s="36" t="s">
        <v>28</v>
      </c>
      <c r="D307" s="36" t="s">
        <v>11</v>
      </c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  <c r="AR307" s="36"/>
      <c r="AS307" s="36"/>
      <c r="AT307" s="36"/>
      <c r="AU307" s="36"/>
      <c r="AV307" s="36"/>
      <c r="AW307" s="36"/>
      <c r="AX307" s="36"/>
      <c r="AY307" s="36"/>
      <c r="AZ307" s="36"/>
      <c r="BA307" s="36"/>
      <c r="BB307" s="36"/>
      <c r="BC307" s="36"/>
      <c r="BD307" s="36"/>
      <c r="BE307" s="36"/>
      <c r="BF307" s="36"/>
      <c r="BG307" s="36"/>
      <c r="BH307" s="36"/>
      <c r="BI307" s="36"/>
      <c r="BJ307" s="36"/>
      <c r="BK307" s="36"/>
      <c r="BL307" s="36"/>
      <c r="BM307" s="36"/>
      <c r="BN307" s="36"/>
      <c r="BO307" s="36"/>
      <c r="BP307" s="36"/>
      <c r="BQ307" s="36"/>
      <c r="BR307" s="36"/>
      <c r="BS307" s="36"/>
      <c r="BT307" s="36"/>
      <c r="BU307" s="36"/>
      <c r="BV307" s="36"/>
      <c r="BW307" s="36"/>
      <c r="BX307" s="36"/>
      <c r="BY307" s="36"/>
      <c r="BZ307" s="36"/>
      <c r="CA307" s="36"/>
      <c r="CB307" s="36">
        <v>1</v>
      </c>
      <c r="CC307" s="36"/>
      <c r="CD307" s="36"/>
      <c r="CE307" s="36"/>
      <c r="CF307" s="36"/>
      <c r="CG307" s="36"/>
      <c r="CH307" s="36"/>
      <c r="CI307" s="36"/>
      <c r="CJ307" s="36"/>
      <c r="CK307" s="36"/>
      <c r="CL307" s="36"/>
      <c r="CM307" s="36"/>
      <c r="CN307" s="36"/>
      <c r="CO307" s="36"/>
      <c r="CP307" s="36"/>
      <c r="CQ307" s="36"/>
      <c r="CR307" s="36"/>
      <c r="CS307" s="36"/>
      <c r="CT307" s="36"/>
      <c r="CU307" s="36"/>
      <c r="CV307" s="36"/>
      <c r="CW307" s="36"/>
      <c r="CX307" s="36"/>
      <c r="CY307" s="36"/>
      <c r="CZ307" s="36"/>
      <c r="DA307" s="36"/>
      <c r="DB307" s="36"/>
      <c r="DC307" s="36"/>
      <c r="DD307" s="36"/>
      <c r="DE307" s="36"/>
      <c r="DF307" s="36"/>
      <c r="DG307" s="36"/>
      <c r="DH307" s="36"/>
      <c r="DI307" s="36"/>
      <c r="DJ307" s="36"/>
      <c r="DK307" s="36"/>
      <c r="DL307" s="36"/>
      <c r="DM307" s="36"/>
      <c r="DN307" s="36"/>
      <c r="DO307" s="36"/>
      <c r="DP307" s="55">
        <v>0</v>
      </c>
      <c r="DQ307" s="37">
        <v>1</v>
      </c>
      <c r="DR307" s="37">
        <f>PRODUCT(Таблица1[[#This Row],[Столбец4]:[РЕГ НТЛ]])</f>
        <v>0</v>
      </c>
    </row>
    <row r="308" spans="1:122" x14ac:dyDescent="0.25">
      <c r="A308" s="10">
        <v>22</v>
      </c>
      <c r="B308" s="2" t="s">
        <v>256</v>
      </c>
      <c r="C308" s="2" t="s">
        <v>30</v>
      </c>
      <c r="D308" s="2" t="s">
        <v>31</v>
      </c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>
        <v>8</v>
      </c>
      <c r="P308" s="2">
        <v>8</v>
      </c>
      <c r="Q308" s="2">
        <v>8.6</v>
      </c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1"/>
      <c r="AH308" s="1"/>
      <c r="AI308" s="1"/>
      <c r="AJ308" s="1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14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56">
        <v>0</v>
      </c>
      <c r="DQ308" s="23">
        <v>1</v>
      </c>
      <c r="DR308" s="23">
        <f>PRODUCT(Таблица1[[#This Row],[Столбец4]:[РЕГ НТЛ]])</f>
        <v>0</v>
      </c>
    </row>
    <row r="309" spans="1:122" x14ac:dyDescent="0.25">
      <c r="A309" s="10">
        <v>40</v>
      </c>
      <c r="B309" s="2" t="s">
        <v>257</v>
      </c>
      <c r="C309" s="2" t="s">
        <v>28</v>
      </c>
      <c r="D309" s="2" t="s">
        <v>29</v>
      </c>
      <c r="E309" s="2"/>
      <c r="F309" s="2"/>
      <c r="G309" s="2"/>
      <c r="H309" s="2">
        <v>9.1999999999999993</v>
      </c>
      <c r="I309" s="2">
        <v>9.1999999999999993</v>
      </c>
      <c r="J309" s="2">
        <v>9.1999999999999993</v>
      </c>
      <c r="K309" s="2">
        <v>9.4</v>
      </c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56">
        <v>0</v>
      </c>
      <c r="DQ309" s="23">
        <v>1</v>
      </c>
      <c r="DR309" s="23">
        <f>PRODUCT(Таблица1[[#This Row],[Столбец4]:[РЕГ НТЛ]])</f>
        <v>0</v>
      </c>
    </row>
    <row r="310" spans="1:122" x14ac:dyDescent="0.25">
      <c r="A310" s="38">
        <v>51</v>
      </c>
      <c r="B310" s="39" t="s">
        <v>259</v>
      </c>
      <c r="C310" s="36" t="s">
        <v>40</v>
      </c>
      <c r="D310" s="39" t="s">
        <v>41</v>
      </c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>
        <v>8.8000000000000007</v>
      </c>
      <c r="AZ310" s="39">
        <v>9</v>
      </c>
      <c r="BA310" s="39">
        <v>8.8000000000000007</v>
      </c>
      <c r="BB310" s="39"/>
      <c r="BC310" s="39"/>
      <c r="BD310" s="39"/>
      <c r="BE310" s="39"/>
      <c r="BF310" s="39"/>
      <c r="BG310" s="39"/>
      <c r="BH310" s="39"/>
      <c r="BI310" s="39"/>
      <c r="BJ310" s="39"/>
      <c r="BK310" s="39"/>
      <c r="BL310" s="39"/>
      <c r="BM310" s="39"/>
      <c r="BN310" s="39"/>
      <c r="BO310" s="39"/>
      <c r="BP310" s="39"/>
      <c r="BQ310" s="39"/>
      <c r="BR310" s="39"/>
      <c r="BS310" s="39"/>
      <c r="BT310" s="39"/>
      <c r="BU310" s="39"/>
      <c r="BV310" s="39"/>
      <c r="BW310" s="39"/>
      <c r="BX310" s="39"/>
      <c r="BY310" s="39"/>
      <c r="BZ310" s="39"/>
      <c r="CA310" s="39"/>
      <c r="CB310" s="39"/>
      <c r="CC310" s="39"/>
      <c r="CD310" s="39"/>
      <c r="CE310" s="39"/>
      <c r="CF310" s="39"/>
      <c r="CG310" s="39"/>
      <c r="CH310" s="39"/>
      <c r="CI310" s="39"/>
      <c r="CJ310" s="39"/>
      <c r="CK310" s="39"/>
      <c r="CL310" s="39"/>
      <c r="CM310" s="39"/>
      <c r="CN310" s="39"/>
      <c r="CO310" s="39"/>
      <c r="CP310" s="39"/>
      <c r="CQ310" s="39"/>
      <c r="CR310" s="39"/>
      <c r="CS310" s="39"/>
      <c r="CT310" s="39"/>
      <c r="CU310" s="39"/>
      <c r="CV310" s="39"/>
      <c r="CW310" s="39"/>
      <c r="CX310" s="39"/>
      <c r="CY310" s="39"/>
      <c r="CZ310" s="39"/>
      <c r="DA310" s="39"/>
      <c r="DB310" s="39"/>
      <c r="DC310" s="39"/>
      <c r="DD310" s="39"/>
      <c r="DE310" s="39"/>
      <c r="DF310" s="39"/>
      <c r="DG310" s="39"/>
      <c r="DH310" s="39"/>
      <c r="DI310" s="39"/>
      <c r="DJ310" s="39"/>
      <c r="DK310" s="39"/>
      <c r="DL310" s="39"/>
      <c r="DM310" s="39"/>
      <c r="DN310" s="39"/>
      <c r="DO310" s="39"/>
      <c r="DP310" s="55">
        <v>0</v>
      </c>
      <c r="DQ310" s="40">
        <v>0</v>
      </c>
      <c r="DR310" s="40">
        <f>PRODUCT(Таблица1[[#This Row],[Столбец4]:[РЕГ НТЛ]])</f>
        <v>0</v>
      </c>
    </row>
    <row r="311" spans="1:122" x14ac:dyDescent="0.25">
      <c r="A311" s="35">
        <v>51</v>
      </c>
      <c r="B311" s="36" t="s">
        <v>259</v>
      </c>
      <c r="C311" s="2" t="s">
        <v>40</v>
      </c>
      <c r="D311" s="36" t="s">
        <v>14</v>
      </c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>
        <v>8</v>
      </c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  <c r="AR311" s="36"/>
      <c r="AS311" s="36"/>
      <c r="AT311" s="36"/>
      <c r="AU311" s="36"/>
      <c r="AV311" s="36"/>
      <c r="AW311" s="36"/>
      <c r="AX311" s="36"/>
      <c r="AY311" s="36"/>
      <c r="AZ311" s="36"/>
      <c r="BA311" s="36"/>
      <c r="BB311" s="36"/>
      <c r="BC311" s="36"/>
      <c r="BD311" s="36"/>
      <c r="BE311" s="36"/>
      <c r="BF311" s="36"/>
      <c r="BG311" s="36"/>
      <c r="BH311" s="36"/>
      <c r="BI311" s="36"/>
      <c r="BJ311" s="36"/>
      <c r="BK311" s="36"/>
      <c r="BL311" s="36"/>
      <c r="BM311" s="36"/>
      <c r="BN311" s="36"/>
      <c r="BO311" s="36"/>
      <c r="BP311" s="36"/>
      <c r="BQ311" s="36"/>
      <c r="BR311" s="36"/>
      <c r="BS311" s="36"/>
      <c r="BT311" s="36"/>
      <c r="BU311" s="36"/>
      <c r="BV311" s="36"/>
      <c r="BW311" s="36"/>
      <c r="BX311" s="36"/>
      <c r="BY311" s="36"/>
      <c r="BZ311" s="36"/>
      <c r="CA311" s="36"/>
      <c r="CB311" s="36"/>
      <c r="CC311" s="36"/>
      <c r="CD311" s="36"/>
      <c r="CE311" s="36"/>
      <c r="CF311" s="36"/>
      <c r="CG311" s="36"/>
      <c r="CH311" s="36"/>
      <c r="CI311" s="36"/>
      <c r="CJ311" s="36"/>
      <c r="CK311" s="36"/>
      <c r="CL311" s="36"/>
      <c r="CM311" s="36"/>
      <c r="CN311" s="36"/>
      <c r="CO311" s="36"/>
      <c r="CP311" s="36"/>
      <c r="CQ311" s="36"/>
      <c r="CR311" s="36"/>
      <c r="CS311" s="36"/>
      <c r="CT311" s="36"/>
      <c r="CU311" s="36"/>
      <c r="CV311" s="36"/>
      <c r="CW311" s="36"/>
      <c r="CX311" s="36"/>
      <c r="CY311" s="36"/>
      <c r="CZ311" s="36"/>
      <c r="DA311" s="36"/>
      <c r="DB311" s="36"/>
      <c r="DC311" s="36"/>
      <c r="DD311" s="36"/>
      <c r="DE311" s="36"/>
      <c r="DF311" s="36"/>
      <c r="DG311" s="36"/>
      <c r="DH311" s="36"/>
      <c r="DI311" s="36"/>
      <c r="DJ311" s="36"/>
      <c r="DK311" s="36"/>
      <c r="DL311" s="36"/>
      <c r="DM311" s="36"/>
      <c r="DN311" s="36"/>
      <c r="DO311" s="36"/>
      <c r="DP311" s="55">
        <v>0</v>
      </c>
      <c r="DQ311" s="37">
        <v>0</v>
      </c>
      <c r="DR311" s="37">
        <f>PRODUCT(Таблица1[[#This Row],[Столбец4]:[РЕГ НТЛ]])</f>
        <v>0</v>
      </c>
    </row>
    <row r="312" spans="1:122" x14ac:dyDescent="0.25">
      <c r="A312" s="35">
        <v>51</v>
      </c>
      <c r="B312" s="36" t="s">
        <v>259</v>
      </c>
      <c r="C312" s="2" t="s">
        <v>40</v>
      </c>
      <c r="D312" s="36" t="s">
        <v>14</v>
      </c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>
        <v>4</v>
      </c>
      <c r="AI312" s="36"/>
      <c r="AJ312" s="36"/>
      <c r="AK312" s="36"/>
      <c r="AL312" s="36"/>
      <c r="AM312" s="36"/>
      <c r="AN312" s="36"/>
      <c r="AO312" s="36"/>
      <c r="AP312" s="36"/>
      <c r="AQ312" s="36"/>
      <c r="AR312" s="36"/>
      <c r="AS312" s="36"/>
      <c r="AT312" s="36"/>
      <c r="AU312" s="36"/>
      <c r="AV312" s="36"/>
      <c r="AW312" s="36"/>
      <c r="AX312" s="36"/>
      <c r="AY312" s="36"/>
      <c r="AZ312" s="36"/>
      <c r="BA312" s="36"/>
      <c r="BB312" s="36"/>
      <c r="BC312" s="36"/>
      <c r="BD312" s="36"/>
      <c r="BE312" s="36"/>
      <c r="BF312" s="36"/>
      <c r="BG312" s="36"/>
      <c r="BH312" s="36"/>
      <c r="BI312" s="36"/>
      <c r="BJ312" s="36"/>
      <c r="BK312" s="36"/>
      <c r="BL312" s="36"/>
      <c r="BM312" s="36"/>
      <c r="BN312" s="36"/>
      <c r="BO312" s="36"/>
      <c r="BP312" s="36"/>
      <c r="BQ312" s="36"/>
      <c r="BR312" s="36"/>
      <c r="BS312" s="36"/>
      <c r="BT312" s="36"/>
      <c r="BU312" s="36"/>
      <c r="BV312" s="36"/>
      <c r="BW312" s="36"/>
      <c r="BX312" s="36"/>
      <c r="BY312" s="36"/>
      <c r="BZ312" s="36"/>
      <c r="CA312" s="36"/>
      <c r="CB312" s="36"/>
      <c r="CC312" s="36"/>
      <c r="CD312" s="36"/>
      <c r="CE312" s="36"/>
      <c r="CF312" s="36"/>
      <c r="CG312" s="36"/>
      <c r="CH312" s="36"/>
      <c r="CI312" s="36"/>
      <c r="CJ312" s="36"/>
      <c r="CK312" s="36"/>
      <c r="CL312" s="36"/>
      <c r="CM312" s="36"/>
      <c r="CN312" s="36"/>
      <c r="CO312" s="36"/>
      <c r="CP312" s="36"/>
      <c r="CQ312" s="36"/>
      <c r="CR312" s="36"/>
      <c r="CS312" s="36"/>
      <c r="CT312" s="36"/>
      <c r="CU312" s="36"/>
      <c r="CV312" s="36"/>
      <c r="CW312" s="36"/>
      <c r="CX312" s="36"/>
      <c r="CY312" s="36"/>
      <c r="CZ312" s="36"/>
      <c r="DA312" s="36"/>
      <c r="DB312" s="36"/>
      <c r="DC312" s="36"/>
      <c r="DD312" s="36"/>
      <c r="DE312" s="36"/>
      <c r="DF312" s="36"/>
      <c r="DG312" s="36"/>
      <c r="DH312" s="36"/>
      <c r="DI312" s="36"/>
      <c r="DJ312" s="36"/>
      <c r="DK312" s="36"/>
      <c r="DL312" s="36"/>
      <c r="DM312" s="36"/>
      <c r="DN312" s="36"/>
      <c r="DO312" s="36"/>
      <c r="DP312" s="55">
        <v>0</v>
      </c>
      <c r="DQ312" s="37">
        <v>0</v>
      </c>
      <c r="DR312" s="37">
        <f>PRODUCT(Таблица1[[#This Row],[Столбец4]:[РЕГ НТЛ]])</f>
        <v>0</v>
      </c>
    </row>
    <row r="313" spans="1:122" x14ac:dyDescent="0.25">
      <c r="A313" s="35">
        <v>51</v>
      </c>
      <c r="B313" s="36" t="s">
        <v>259</v>
      </c>
      <c r="C313" s="2" t="s">
        <v>40</v>
      </c>
      <c r="D313" s="36" t="s">
        <v>14</v>
      </c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 t="s">
        <v>69</v>
      </c>
      <c r="AJ313" s="36"/>
      <c r="AK313" s="36"/>
      <c r="AL313" s="36"/>
      <c r="AM313" s="36"/>
      <c r="AN313" s="36"/>
      <c r="AO313" s="36"/>
      <c r="AP313" s="36"/>
      <c r="AQ313" s="36"/>
      <c r="AR313" s="36"/>
      <c r="AS313" s="36"/>
      <c r="AT313" s="36"/>
      <c r="AU313" s="36"/>
      <c r="AV313" s="36"/>
      <c r="AW313" s="36"/>
      <c r="AX313" s="36"/>
      <c r="AY313" s="36"/>
      <c r="AZ313" s="36"/>
      <c r="BA313" s="36"/>
      <c r="BB313" s="36"/>
      <c r="BC313" s="36"/>
      <c r="BD313" s="36"/>
      <c r="BE313" s="36"/>
      <c r="BF313" s="36"/>
      <c r="BG313" s="36"/>
      <c r="BH313" s="36"/>
      <c r="BI313" s="36"/>
      <c r="BJ313" s="36"/>
      <c r="BK313" s="36"/>
      <c r="BL313" s="36"/>
      <c r="BM313" s="36"/>
      <c r="BN313" s="36"/>
      <c r="BO313" s="36"/>
      <c r="BP313" s="36"/>
      <c r="BQ313" s="36"/>
      <c r="BR313" s="36"/>
      <c r="BS313" s="36"/>
      <c r="BT313" s="36"/>
      <c r="BU313" s="36"/>
      <c r="BV313" s="36"/>
      <c r="BW313" s="36"/>
      <c r="BX313" s="36"/>
      <c r="BY313" s="36"/>
      <c r="BZ313" s="36"/>
      <c r="CA313" s="36"/>
      <c r="CB313" s="36"/>
      <c r="CC313" s="36"/>
      <c r="CD313" s="36"/>
      <c r="CE313" s="36"/>
      <c r="CF313" s="36"/>
      <c r="CG313" s="36"/>
      <c r="CH313" s="36"/>
      <c r="CI313" s="36"/>
      <c r="CJ313" s="36"/>
      <c r="CK313" s="36"/>
      <c r="CL313" s="36"/>
      <c r="CM313" s="36"/>
      <c r="CN313" s="36"/>
      <c r="CO313" s="36"/>
      <c r="CP313" s="36"/>
      <c r="CQ313" s="36"/>
      <c r="CR313" s="36"/>
      <c r="CS313" s="36"/>
      <c r="CT313" s="36"/>
      <c r="CU313" s="36"/>
      <c r="CV313" s="36"/>
      <c r="CW313" s="36"/>
      <c r="CX313" s="36"/>
      <c r="CY313" s="36"/>
      <c r="CZ313" s="36"/>
      <c r="DA313" s="36"/>
      <c r="DB313" s="36"/>
      <c r="DC313" s="36"/>
      <c r="DD313" s="36"/>
      <c r="DE313" s="36"/>
      <c r="DF313" s="36"/>
      <c r="DG313" s="36"/>
      <c r="DH313" s="36"/>
      <c r="DI313" s="36"/>
      <c r="DJ313" s="36"/>
      <c r="DK313" s="36"/>
      <c r="DL313" s="36"/>
      <c r="DM313" s="36"/>
      <c r="DN313" s="36"/>
      <c r="DO313" s="36"/>
      <c r="DP313" s="55">
        <v>0</v>
      </c>
      <c r="DQ313" s="37">
        <v>0</v>
      </c>
      <c r="DR313" s="37">
        <f>PRODUCT(Таблица1[[#This Row],[Столбец4]:[РЕГ НТЛ]])</f>
        <v>0</v>
      </c>
    </row>
    <row r="314" spans="1:122" x14ac:dyDescent="0.25">
      <c r="A314" s="35">
        <v>109</v>
      </c>
      <c r="B314" s="36" t="s">
        <v>260</v>
      </c>
      <c r="C314" s="2" t="s">
        <v>30</v>
      </c>
      <c r="D314" s="36" t="s">
        <v>12</v>
      </c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  <c r="AR314" s="36"/>
      <c r="AS314" s="36"/>
      <c r="AT314" s="36"/>
      <c r="AU314" s="36"/>
      <c r="AV314" s="36"/>
      <c r="AW314" s="36"/>
      <c r="AX314" s="36"/>
      <c r="AY314" s="36"/>
      <c r="AZ314" s="36"/>
      <c r="BA314" s="36"/>
      <c r="BB314" s="36"/>
      <c r="BC314" s="36"/>
      <c r="BD314" s="36"/>
      <c r="BE314" s="36"/>
      <c r="BF314" s="36"/>
      <c r="BG314" s="36"/>
      <c r="BH314" s="36"/>
      <c r="BI314" s="36"/>
      <c r="BJ314" s="36"/>
      <c r="BK314" s="36"/>
      <c r="BL314" s="36"/>
      <c r="BM314" s="36"/>
      <c r="BN314" s="36"/>
      <c r="BO314" s="36"/>
      <c r="BP314" s="36"/>
      <c r="BQ314" s="36"/>
      <c r="BR314" s="36"/>
      <c r="BS314" s="36"/>
      <c r="BT314" s="36"/>
      <c r="BU314" s="36"/>
      <c r="BV314" s="36"/>
      <c r="BW314" s="36"/>
      <c r="BX314" s="36"/>
      <c r="BY314" s="36"/>
      <c r="BZ314" s="36"/>
      <c r="CA314" s="36"/>
      <c r="CB314" s="36"/>
      <c r="CC314" s="36"/>
      <c r="CD314" s="36">
        <v>2</v>
      </c>
      <c r="CE314" s="36"/>
      <c r="CF314" s="36"/>
      <c r="CG314" s="36"/>
      <c r="CH314" s="36"/>
      <c r="CI314" s="36"/>
      <c r="CJ314" s="36"/>
      <c r="CK314" s="36"/>
      <c r="CL314" s="36"/>
      <c r="CM314" s="36"/>
      <c r="CN314" s="36"/>
      <c r="CO314" s="36"/>
      <c r="CP314" s="36"/>
      <c r="CQ314" s="36"/>
      <c r="CR314" s="36"/>
      <c r="CS314" s="36"/>
      <c r="CT314" s="36"/>
      <c r="CU314" s="36"/>
      <c r="CV314" s="36"/>
      <c r="CW314" s="36"/>
      <c r="CX314" s="36"/>
      <c r="CY314" s="36"/>
      <c r="CZ314" s="36"/>
      <c r="DA314" s="36"/>
      <c r="DB314" s="36"/>
      <c r="DC314" s="36"/>
      <c r="DD314" s="36"/>
      <c r="DE314" s="36"/>
      <c r="DF314" s="36"/>
      <c r="DG314" s="36"/>
      <c r="DH314" s="36"/>
      <c r="DI314" s="36"/>
      <c r="DJ314" s="36"/>
      <c r="DK314" s="36"/>
      <c r="DL314" s="36"/>
      <c r="DM314" s="36"/>
      <c r="DN314" s="36"/>
      <c r="DO314" s="36"/>
      <c r="DP314" s="55">
        <v>0</v>
      </c>
      <c r="DQ314" s="37">
        <v>1</v>
      </c>
      <c r="DR314" s="37">
        <f>PRODUCT(Таблица1[[#This Row],[Столбец4]:[РЕГ НТЛ]])</f>
        <v>0</v>
      </c>
    </row>
    <row r="315" spans="1:122" x14ac:dyDescent="0.25">
      <c r="A315" s="38">
        <v>109</v>
      </c>
      <c r="B315" s="39" t="s">
        <v>230</v>
      </c>
      <c r="C315" s="2" t="s">
        <v>30</v>
      </c>
      <c r="D315" s="39" t="s">
        <v>12</v>
      </c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  <c r="AM315" s="39"/>
      <c r="AN315" s="39"/>
      <c r="AO315" s="39"/>
      <c r="AP315" s="39"/>
      <c r="AQ315" s="39"/>
      <c r="AR315" s="39"/>
      <c r="AS315" s="39"/>
      <c r="AT315" s="39"/>
      <c r="AU315" s="39"/>
      <c r="AV315" s="39"/>
      <c r="AW315" s="39"/>
      <c r="AX315" s="39"/>
      <c r="AY315" s="39"/>
      <c r="AZ315" s="39"/>
      <c r="BA315" s="39"/>
      <c r="BB315" s="39"/>
      <c r="BC315" s="39"/>
      <c r="BD315" s="39"/>
      <c r="BE315" s="39"/>
      <c r="BF315" s="39"/>
      <c r="BG315" s="39"/>
      <c r="BH315" s="39"/>
      <c r="BI315" s="39"/>
      <c r="BJ315" s="39"/>
      <c r="BK315" s="39"/>
      <c r="BL315" s="39"/>
      <c r="BM315" s="39"/>
      <c r="BN315" s="39"/>
      <c r="BO315" s="39"/>
      <c r="BP315" s="39"/>
      <c r="BQ315" s="39"/>
      <c r="BR315" s="39"/>
      <c r="BS315" s="39"/>
      <c r="BT315" s="39"/>
      <c r="BU315" s="39"/>
      <c r="BV315" s="39"/>
      <c r="BW315" s="39"/>
      <c r="BX315" s="39"/>
      <c r="BY315" s="39">
        <v>3</v>
      </c>
      <c r="BZ315" s="39"/>
      <c r="CA315" s="39"/>
      <c r="CB315" s="39"/>
      <c r="CC315" s="39"/>
      <c r="CD315" s="39"/>
      <c r="CE315" s="39"/>
      <c r="CF315" s="39"/>
      <c r="CG315" s="39"/>
      <c r="CH315" s="39"/>
      <c r="CI315" s="39"/>
      <c r="CJ315" s="39"/>
      <c r="CK315" s="39"/>
      <c r="CL315" s="39"/>
      <c r="CM315" s="39"/>
      <c r="CN315" s="39"/>
      <c r="CO315" s="39"/>
      <c r="CP315" s="39"/>
      <c r="CQ315" s="39"/>
      <c r="CR315" s="39"/>
      <c r="CS315" s="39"/>
      <c r="CT315" s="39"/>
      <c r="CU315" s="39"/>
      <c r="CV315" s="39"/>
      <c r="CW315" s="39"/>
      <c r="CX315" s="39"/>
      <c r="CY315" s="39"/>
      <c r="CZ315" s="39"/>
      <c r="DA315" s="39"/>
      <c r="DB315" s="39"/>
      <c r="DC315" s="39"/>
      <c r="DD315" s="39"/>
      <c r="DE315" s="39"/>
      <c r="DF315" s="39"/>
      <c r="DG315" s="39"/>
      <c r="DH315" s="39"/>
      <c r="DI315" s="39"/>
      <c r="DJ315" s="39"/>
      <c r="DK315" s="39"/>
      <c r="DL315" s="39"/>
      <c r="DM315" s="39"/>
      <c r="DN315" s="39"/>
      <c r="DO315" s="39"/>
      <c r="DP315" s="55">
        <v>0</v>
      </c>
      <c r="DQ315" s="40">
        <v>1</v>
      </c>
      <c r="DR315" s="40">
        <f>PRODUCT(Таблица1[[#This Row],[Столбец4]:[РЕГ НТЛ]])</f>
        <v>0</v>
      </c>
    </row>
    <row r="316" spans="1:122" x14ac:dyDescent="0.25">
      <c r="A316" s="35">
        <v>109</v>
      </c>
      <c r="B316" s="36" t="s">
        <v>230</v>
      </c>
      <c r="C316" s="2" t="s">
        <v>30</v>
      </c>
      <c r="D316" s="36" t="s">
        <v>12</v>
      </c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  <c r="AR316" s="36"/>
      <c r="AS316" s="36"/>
      <c r="AT316" s="36"/>
      <c r="AU316" s="36"/>
      <c r="AV316" s="36"/>
      <c r="AW316" s="36"/>
      <c r="AX316" s="36"/>
      <c r="AY316" s="36"/>
      <c r="AZ316" s="36"/>
      <c r="BA316" s="36"/>
      <c r="BB316" s="36"/>
      <c r="BC316" s="36"/>
      <c r="BD316" s="36"/>
      <c r="BE316" s="36"/>
      <c r="BF316" s="36"/>
      <c r="BG316" s="36"/>
      <c r="BH316" s="36"/>
      <c r="BI316" s="36"/>
      <c r="BJ316" s="36"/>
      <c r="BK316" s="36"/>
      <c r="BL316" s="36"/>
      <c r="BM316" s="36"/>
      <c r="BN316" s="36"/>
      <c r="BO316" s="36"/>
      <c r="BP316" s="36"/>
      <c r="BQ316" s="36"/>
      <c r="BR316" s="36"/>
      <c r="BS316" s="36"/>
      <c r="BT316" s="36"/>
      <c r="BU316" s="36"/>
      <c r="BV316" s="36"/>
      <c r="BW316" s="36"/>
      <c r="BX316" s="36"/>
      <c r="BY316" s="36"/>
      <c r="BZ316" s="36"/>
      <c r="CA316" s="36">
        <v>2</v>
      </c>
      <c r="CB316" s="36"/>
      <c r="CC316" s="36"/>
      <c r="CD316" s="36"/>
      <c r="CE316" s="36"/>
      <c r="CF316" s="36"/>
      <c r="CG316" s="36"/>
      <c r="CH316" s="36"/>
      <c r="CI316" s="36"/>
      <c r="CJ316" s="36"/>
      <c r="CK316" s="36"/>
      <c r="CL316" s="36"/>
      <c r="CM316" s="36"/>
      <c r="CN316" s="36"/>
      <c r="CO316" s="36"/>
      <c r="CP316" s="36"/>
      <c r="CQ316" s="36"/>
      <c r="CR316" s="36"/>
      <c r="CS316" s="36"/>
      <c r="CT316" s="36"/>
      <c r="CU316" s="36"/>
      <c r="CV316" s="36"/>
      <c r="CW316" s="36"/>
      <c r="CX316" s="36"/>
      <c r="CY316" s="36"/>
      <c r="CZ316" s="36"/>
      <c r="DA316" s="36"/>
      <c r="DB316" s="36"/>
      <c r="DC316" s="36"/>
      <c r="DD316" s="36"/>
      <c r="DE316" s="36"/>
      <c r="DF316" s="36"/>
      <c r="DG316" s="36"/>
      <c r="DH316" s="36"/>
      <c r="DI316" s="36"/>
      <c r="DJ316" s="36"/>
      <c r="DK316" s="36"/>
      <c r="DL316" s="36"/>
      <c r="DM316" s="36"/>
      <c r="DN316" s="36"/>
      <c r="DO316" s="36"/>
      <c r="DP316" s="56">
        <v>0</v>
      </c>
      <c r="DQ316" s="37">
        <v>1</v>
      </c>
      <c r="DR316" s="37">
        <f>PRODUCT(Таблица1[[#This Row],[Столбец4]:[РЕГ НТЛ]])</f>
        <v>0</v>
      </c>
    </row>
    <row r="317" spans="1:122" x14ac:dyDescent="0.25">
      <c r="A317" s="35">
        <v>109</v>
      </c>
      <c r="B317" s="36" t="s">
        <v>230</v>
      </c>
      <c r="C317" s="2" t="s">
        <v>30</v>
      </c>
      <c r="D317" s="36" t="s">
        <v>12</v>
      </c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  <c r="AU317" s="36"/>
      <c r="AV317" s="36"/>
      <c r="AW317" s="36"/>
      <c r="AX317" s="36"/>
      <c r="AY317" s="36"/>
      <c r="AZ317" s="36"/>
      <c r="BA317" s="36"/>
      <c r="BB317" s="36"/>
      <c r="BC317" s="36"/>
      <c r="BD317" s="36"/>
      <c r="BE317" s="36"/>
      <c r="BF317" s="36"/>
      <c r="BG317" s="36"/>
      <c r="BH317" s="36"/>
      <c r="BI317" s="36"/>
      <c r="BJ317" s="36"/>
      <c r="BK317" s="36"/>
      <c r="BL317" s="36"/>
      <c r="BM317" s="36"/>
      <c r="BN317" s="36"/>
      <c r="BO317" s="36"/>
      <c r="BP317" s="36"/>
      <c r="BQ317" s="36"/>
      <c r="BR317" s="36"/>
      <c r="BS317" s="36"/>
      <c r="BT317" s="36"/>
      <c r="BU317" s="36"/>
      <c r="BV317" s="36"/>
      <c r="BW317" s="36"/>
      <c r="BX317" s="36"/>
      <c r="BY317" s="36"/>
      <c r="BZ317" s="36"/>
      <c r="CA317" s="36"/>
      <c r="CB317" s="36">
        <v>2</v>
      </c>
      <c r="CC317" s="36"/>
      <c r="CD317" s="36"/>
      <c r="CE317" s="36"/>
      <c r="CF317" s="36"/>
      <c r="CG317" s="36"/>
      <c r="CH317" s="36"/>
      <c r="CI317" s="36"/>
      <c r="CJ317" s="36"/>
      <c r="CK317" s="36"/>
      <c r="CL317" s="36"/>
      <c r="CM317" s="36"/>
      <c r="CN317" s="36"/>
      <c r="CO317" s="36"/>
      <c r="CP317" s="36"/>
      <c r="CQ317" s="36"/>
      <c r="CR317" s="36"/>
      <c r="CS317" s="36"/>
      <c r="CT317" s="36"/>
      <c r="CU317" s="36"/>
      <c r="CV317" s="36"/>
      <c r="CW317" s="36"/>
      <c r="CX317" s="36"/>
      <c r="CY317" s="36"/>
      <c r="CZ317" s="36"/>
      <c r="DA317" s="36"/>
      <c r="DB317" s="36"/>
      <c r="DC317" s="36"/>
      <c r="DD317" s="36"/>
      <c r="DE317" s="36"/>
      <c r="DF317" s="36"/>
      <c r="DG317" s="36"/>
      <c r="DH317" s="36"/>
      <c r="DI317" s="36"/>
      <c r="DJ317" s="36"/>
      <c r="DK317" s="36"/>
      <c r="DL317" s="36"/>
      <c r="DM317" s="36"/>
      <c r="DN317" s="36"/>
      <c r="DO317" s="36"/>
      <c r="DP317" s="56">
        <v>0</v>
      </c>
      <c r="DQ317" s="37">
        <v>1</v>
      </c>
      <c r="DR317" s="37">
        <f>PRODUCT(Таблица1[[#This Row],[Столбец4]:[РЕГ НТЛ]])</f>
        <v>0</v>
      </c>
    </row>
    <row r="318" spans="1:122" x14ac:dyDescent="0.25">
      <c r="A318" s="35">
        <v>109</v>
      </c>
      <c r="B318" s="36" t="s">
        <v>230</v>
      </c>
      <c r="C318" s="2" t="s">
        <v>30</v>
      </c>
      <c r="D318" s="36" t="s">
        <v>12</v>
      </c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  <c r="AR318" s="36"/>
      <c r="AS318" s="36"/>
      <c r="AT318" s="36"/>
      <c r="AU318" s="36"/>
      <c r="AV318" s="36"/>
      <c r="AW318" s="36"/>
      <c r="AX318" s="36"/>
      <c r="AY318" s="36"/>
      <c r="AZ318" s="36"/>
      <c r="BA318" s="36"/>
      <c r="BB318" s="36"/>
      <c r="BC318" s="36"/>
      <c r="BD318" s="36"/>
      <c r="BE318" s="36"/>
      <c r="BF318" s="36"/>
      <c r="BG318" s="36"/>
      <c r="BH318" s="36"/>
      <c r="BI318" s="36"/>
      <c r="BJ318" s="36"/>
      <c r="BK318" s="36"/>
      <c r="BL318" s="36"/>
      <c r="BM318" s="36"/>
      <c r="BN318" s="36"/>
      <c r="BO318" s="36"/>
      <c r="BP318" s="36"/>
      <c r="BQ318" s="36"/>
      <c r="BR318" s="36"/>
      <c r="BS318" s="36"/>
      <c r="BT318" s="36"/>
      <c r="BU318" s="36"/>
      <c r="BV318" s="36"/>
      <c r="BW318" s="36"/>
      <c r="BX318" s="36"/>
      <c r="BY318" s="36"/>
      <c r="BZ318" s="36"/>
      <c r="CA318" s="36"/>
      <c r="CB318" s="36"/>
      <c r="CC318" s="36">
        <v>3</v>
      </c>
      <c r="CD318" s="36"/>
      <c r="CE318" s="36"/>
      <c r="CF318" s="36"/>
      <c r="CG318" s="36"/>
      <c r="CH318" s="36"/>
      <c r="CI318" s="36"/>
      <c r="CJ318" s="36"/>
      <c r="CK318" s="36"/>
      <c r="CL318" s="36"/>
      <c r="CM318" s="36"/>
      <c r="CN318" s="36"/>
      <c r="CO318" s="36"/>
      <c r="CP318" s="36"/>
      <c r="CQ318" s="36"/>
      <c r="CR318" s="36"/>
      <c r="CS318" s="36"/>
      <c r="CT318" s="36"/>
      <c r="CU318" s="36"/>
      <c r="CV318" s="36"/>
      <c r="CW318" s="36"/>
      <c r="CX318" s="36"/>
      <c r="CY318" s="36"/>
      <c r="CZ318" s="36"/>
      <c r="DA318" s="36"/>
      <c r="DB318" s="36"/>
      <c r="DC318" s="36"/>
      <c r="DD318" s="36"/>
      <c r="DE318" s="36"/>
      <c r="DF318" s="36"/>
      <c r="DG318" s="36"/>
      <c r="DH318" s="36"/>
      <c r="DI318" s="36"/>
      <c r="DJ318" s="36"/>
      <c r="DK318" s="36"/>
      <c r="DL318" s="36"/>
      <c r="DM318" s="36"/>
      <c r="DN318" s="36"/>
      <c r="DO318" s="36"/>
      <c r="DP318" s="55">
        <v>0</v>
      </c>
      <c r="DQ318" s="37">
        <v>1</v>
      </c>
      <c r="DR318" s="37">
        <f>PRODUCT(Таблица1[[#This Row],[Столбец4]:[РЕГ НТЛ]])</f>
        <v>0</v>
      </c>
    </row>
    <row r="319" spans="1:122" x14ac:dyDescent="0.25">
      <c r="A319" s="10">
        <v>14</v>
      </c>
      <c r="B319" s="2" t="s">
        <v>261</v>
      </c>
      <c r="C319" s="2" t="s">
        <v>40</v>
      </c>
      <c r="D319" s="2" t="s">
        <v>41</v>
      </c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>
        <v>8.8000000000000007</v>
      </c>
      <c r="P319" s="2">
        <v>8.8000000000000007</v>
      </c>
      <c r="Q319" s="2">
        <v>9.6</v>
      </c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1"/>
      <c r="AH319" s="1"/>
      <c r="AI319" s="1"/>
      <c r="AJ319" s="1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14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55">
        <v>0</v>
      </c>
      <c r="DQ319" s="37">
        <v>0</v>
      </c>
      <c r="DR319" s="23">
        <f>PRODUCT(Таблица1[[#This Row],[Столбец4]:[РЕГ НТЛ]])</f>
        <v>0</v>
      </c>
    </row>
    <row r="320" spans="1:122" x14ac:dyDescent="0.25">
      <c r="A320" s="10">
        <v>26</v>
      </c>
      <c r="B320" s="2" t="s">
        <v>262</v>
      </c>
      <c r="C320" s="2" t="s">
        <v>28</v>
      </c>
      <c r="D320" s="2" t="s">
        <v>29</v>
      </c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>
        <v>8.4</v>
      </c>
      <c r="P320" s="2">
        <v>8.4</v>
      </c>
      <c r="Q320" s="2">
        <v>8.6</v>
      </c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55">
        <v>0</v>
      </c>
      <c r="DQ320" s="23">
        <v>0</v>
      </c>
      <c r="DR320" s="23">
        <f>PRODUCT(Таблица1[[#This Row],[Столбец4]:[РЕГ НТЛ]])</f>
        <v>0</v>
      </c>
    </row>
    <row r="321" spans="1:122" x14ac:dyDescent="0.25">
      <c r="A321" s="10">
        <v>42</v>
      </c>
      <c r="B321" s="2" t="s">
        <v>263</v>
      </c>
      <c r="C321" s="2" t="s">
        <v>28</v>
      </c>
      <c r="D321" s="2" t="s">
        <v>11</v>
      </c>
      <c r="E321" s="2">
        <v>1</v>
      </c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1"/>
      <c r="X321" s="1"/>
      <c r="Y321" s="1"/>
      <c r="Z321" s="1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56">
        <v>0</v>
      </c>
      <c r="DQ321" s="23">
        <v>1</v>
      </c>
      <c r="DR321" s="23">
        <f>PRODUCT(Таблица1[[#This Row],[Столбец4]:[РЕГ НТЛ]])</f>
        <v>0</v>
      </c>
    </row>
    <row r="322" spans="1:122" x14ac:dyDescent="0.25">
      <c r="A322" s="44">
        <v>42</v>
      </c>
      <c r="B322" s="19" t="s">
        <v>263</v>
      </c>
      <c r="C322" s="2" t="s">
        <v>28</v>
      </c>
      <c r="D322" s="19" t="s">
        <v>11</v>
      </c>
      <c r="E322" s="19"/>
      <c r="F322" s="19">
        <v>1</v>
      </c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46"/>
      <c r="X322" s="46"/>
      <c r="Y322" s="46"/>
      <c r="Z322" s="46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  <c r="CP322" s="19"/>
      <c r="CQ322" s="19"/>
      <c r="CR322" s="19"/>
      <c r="CS322" s="19"/>
      <c r="CT322" s="19"/>
      <c r="CU322" s="19"/>
      <c r="CV322" s="19"/>
      <c r="CW322" s="19"/>
      <c r="CX322" s="19"/>
      <c r="CY322" s="19"/>
      <c r="CZ322" s="19"/>
      <c r="DA322" s="19"/>
      <c r="DB322" s="19"/>
      <c r="DC322" s="19"/>
      <c r="DD322" s="19"/>
      <c r="DE322" s="19"/>
      <c r="DF322" s="19"/>
      <c r="DG322" s="19"/>
      <c r="DH322" s="19"/>
      <c r="DI322" s="19"/>
      <c r="DJ322" s="19"/>
      <c r="DK322" s="19"/>
      <c r="DL322" s="19"/>
      <c r="DM322" s="19"/>
      <c r="DN322" s="19"/>
      <c r="DO322" s="19"/>
      <c r="DP322" s="55">
        <v>0</v>
      </c>
      <c r="DQ322" s="24">
        <v>1</v>
      </c>
      <c r="DR322" s="24">
        <f>PRODUCT(Таблица1[[#This Row],[Столбец4]:[РЕГ НТЛ]])</f>
        <v>0</v>
      </c>
    </row>
    <row r="323" spans="1:122" x14ac:dyDescent="0.25">
      <c r="A323" s="10">
        <v>42</v>
      </c>
      <c r="B323" s="2" t="s">
        <v>263</v>
      </c>
      <c r="C323" s="2" t="s">
        <v>28</v>
      </c>
      <c r="D323" s="2" t="s">
        <v>11</v>
      </c>
      <c r="E323" s="2"/>
      <c r="F323" s="2"/>
      <c r="G323" s="2">
        <v>2</v>
      </c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1"/>
      <c r="X323" s="1"/>
      <c r="Y323" s="1"/>
      <c r="Z323" s="1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55">
        <v>0</v>
      </c>
      <c r="DQ323" s="23">
        <v>1</v>
      </c>
      <c r="DR323" s="23">
        <f>PRODUCT(Таблица1[[#This Row],[Столбец4]:[РЕГ НТЛ]])</f>
        <v>0</v>
      </c>
    </row>
    <row r="324" spans="1:122" x14ac:dyDescent="0.25">
      <c r="A324" s="38">
        <v>65</v>
      </c>
      <c r="B324" s="39" t="s">
        <v>264</v>
      </c>
      <c r="C324" s="36" t="s">
        <v>32</v>
      </c>
      <c r="D324" s="39" t="s">
        <v>162</v>
      </c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  <c r="AS324" s="39"/>
      <c r="AT324" s="39"/>
      <c r="AU324" s="39"/>
      <c r="AV324" s="39"/>
      <c r="AW324" s="39"/>
      <c r="AX324" s="39"/>
      <c r="AY324" s="39">
        <v>9.8000000000000007</v>
      </c>
      <c r="AZ324" s="39">
        <v>8.8000000000000007</v>
      </c>
      <c r="BA324" s="39">
        <v>9.6</v>
      </c>
      <c r="BB324" s="39"/>
      <c r="BC324" s="39"/>
      <c r="BD324" s="39"/>
      <c r="BE324" s="39"/>
      <c r="BF324" s="39"/>
      <c r="BG324" s="39"/>
      <c r="BH324" s="39"/>
      <c r="BI324" s="39"/>
      <c r="BJ324" s="39"/>
      <c r="BK324" s="39"/>
      <c r="BL324" s="39"/>
      <c r="BM324" s="39"/>
      <c r="BN324" s="39"/>
      <c r="BO324" s="39"/>
      <c r="BP324" s="39"/>
      <c r="BQ324" s="39"/>
      <c r="BR324" s="39"/>
      <c r="BS324" s="39"/>
      <c r="BT324" s="39"/>
      <c r="BU324" s="39"/>
      <c r="BV324" s="39"/>
      <c r="BW324" s="39"/>
      <c r="BX324" s="39"/>
      <c r="BY324" s="39"/>
      <c r="BZ324" s="39"/>
      <c r="CA324" s="39"/>
      <c r="CB324" s="39"/>
      <c r="CC324" s="39"/>
      <c r="CD324" s="39"/>
      <c r="CE324" s="39"/>
      <c r="CF324" s="39"/>
      <c r="CG324" s="39"/>
      <c r="CH324" s="39"/>
      <c r="CI324" s="39"/>
      <c r="CJ324" s="39"/>
      <c r="CK324" s="39"/>
      <c r="CL324" s="39"/>
      <c r="CM324" s="39"/>
      <c r="CN324" s="39"/>
      <c r="CO324" s="39"/>
      <c r="CP324" s="39"/>
      <c r="CQ324" s="39"/>
      <c r="CR324" s="39"/>
      <c r="CS324" s="39"/>
      <c r="CT324" s="39"/>
      <c r="CU324" s="39"/>
      <c r="CV324" s="39"/>
      <c r="CW324" s="39"/>
      <c r="CX324" s="39"/>
      <c r="CY324" s="39"/>
      <c r="CZ324" s="39"/>
      <c r="DA324" s="39"/>
      <c r="DB324" s="39"/>
      <c r="DC324" s="39"/>
      <c r="DD324" s="39"/>
      <c r="DE324" s="39"/>
      <c r="DF324" s="39"/>
      <c r="DG324" s="39"/>
      <c r="DH324" s="39"/>
      <c r="DI324" s="39"/>
      <c r="DJ324" s="39"/>
      <c r="DK324" s="39"/>
      <c r="DL324" s="39"/>
      <c r="DM324" s="39"/>
      <c r="DN324" s="39"/>
      <c r="DO324" s="39"/>
      <c r="DP324" s="55">
        <v>0</v>
      </c>
      <c r="DQ324" s="40">
        <v>0</v>
      </c>
      <c r="DR324" s="40">
        <f>PRODUCT(Таблица1[[#This Row],[Столбец4]:[РЕГ НТЛ]])</f>
        <v>0</v>
      </c>
    </row>
    <row r="325" spans="1:122" x14ac:dyDescent="0.25">
      <c r="A325" s="35">
        <v>65</v>
      </c>
      <c r="B325" s="36" t="s">
        <v>264</v>
      </c>
      <c r="C325" s="36" t="s">
        <v>32</v>
      </c>
      <c r="D325" s="36" t="s">
        <v>146</v>
      </c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>
        <v>8</v>
      </c>
      <c r="AJ325" s="36"/>
      <c r="AK325" s="36"/>
      <c r="AL325" s="36"/>
      <c r="AM325" s="36"/>
      <c r="AN325" s="36"/>
      <c r="AO325" s="36"/>
      <c r="AP325" s="36"/>
      <c r="AQ325" s="36"/>
      <c r="AR325" s="36"/>
      <c r="AS325" s="36"/>
      <c r="AT325" s="36"/>
      <c r="AU325" s="36"/>
      <c r="AV325" s="36"/>
      <c r="AW325" s="36"/>
      <c r="AX325" s="36"/>
      <c r="AY325" s="36"/>
      <c r="AZ325" s="36"/>
      <c r="BA325" s="36"/>
      <c r="BB325" s="36"/>
      <c r="BC325" s="36"/>
      <c r="BD325" s="36"/>
      <c r="BE325" s="36"/>
      <c r="BF325" s="36"/>
      <c r="BG325" s="36"/>
      <c r="BH325" s="36"/>
      <c r="BI325" s="36"/>
      <c r="BJ325" s="36"/>
      <c r="BK325" s="36"/>
      <c r="BL325" s="36"/>
      <c r="BM325" s="36"/>
      <c r="BN325" s="36"/>
      <c r="BO325" s="36"/>
      <c r="BP325" s="36"/>
      <c r="BQ325" s="36"/>
      <c r="BR325" s="36"/>
      <c r="BS325" s="36"/>
      <c r="BT325" s="36"/>
      <c r="BU325" s="36"/>
      <c r="BV325" s="36"/>
      <c r="BW325" s="36"/>
      <c r="BX325" s="36"/>
      <c r="BY325" s="36"/>
      <c r="BZ325" s="36"/>
      <c r="CA325" s="36"/>
      <c r="CB325" s="36"/>
      <c r="CC325" s="36"/>
      <c r="CD325" s="36"/>
      <c r="CE325" s="36"/>
      <c r="CF325" s="36"/>
      <c r="CG325" s="36"/>
      <c r="CH325" s="36"/>
      <c r="CI325" s="36"/>
      <c r="CJ325" s="36"/>
      <c r="CK325" s="36"/>
      <c r="CL325" s="36"/>
      <c r="CM325" s="36"/>
      <c r="CN325" s="36"/>
      <c r="CO325" s="36"/>
      <c r="CP325" s="36"/>
      <c r="CQ325" s="36"/>
      <c r="CR325" s="36"/>
      <c r="CS325" s="36"/>
      <c r="CT325" s="36"/>
      <c r="CU325" s="36"/>
      <c r="CV325" s="36"/>
      <c r="CW325" s="36"/>
      <c r="CX325" s="36"/>
      <c r="CY325" s="36"/>
      <c r="CZ325" s="36"/>
      <c r="DA325" s="36"/>
      <c r="DB325" s="36"/>
      <c r="DC325" s="36"/>
      <c r="DD325" s="36"/>
      <c r="DE325" s="36"/>
      <c r="DF325" s="36"/>
      <c r="DG325" s="36"/>
      <c r="DH325" s="36"/>
      <c r="DI325" s="36"/>
      <c r="DJ325" s="36"/>
      <c r="DK325" s="36"/>
      <c r="DL325" s="36"/>
      <c r="DM325" s="36"/>
      <c r="DN325" s="36"/>
      <c r="DO325" s="36"/>
      <c r="DP325" s="56">
        <v>0</v>
      </c>
      <c r="DQ325" s="37">
        <v>0</v>
      </c>
      <c r="DR325" s="37">
        <f>PRODUCT(Таблица1[[#This Row],[Столбец4]:[РЕГ НТЛ]])</f>
        <v>0</v>
      </c>
    </row>
    <row r="326" spans="1:122" x14ac:dyDescent="0.25">
      <c r="A326" s="10">
        <v>47</v>
      </c>
      <c r="B326" s="2" t="s">
        <v>265</v>
      </c>
      <c r="C326" s="2" t="s">
        <v>40</v>
      </c>
      <c r="D326" s="2" t="s">
        <v>41</v>
      </c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>
        <v>9.6</v>
      </c>
      <c r="P326" s="2">
        <v>9.6</v>
      </c>
      <c r="Q326" s="2">
        <v>9</v>
      </c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56">
        <v>0</v>
      </c>
      <c r="DQ326" s="37">
        <v>0</v>
      </c>
      <c r="DR326" s="23">
        <f>PRODUCT(Таблица1[[#This Row],[Столбец4]:[РЕГ НТЛ]])</f>
        <v>0</v>
      </c>
    </row>
    <row r="327" spans="1:122" x14ac:dyDescent="0.25">
      <c r="A327" s="44">
        <v>47</v>
      </c>
      <c r="B327" s="19" t="s">
        <v>265</v>
      </c>
      <c r="C327" s="2" t="s">
        <v>40</v>
      </c>
      <c r="D327" s="19" t="s">
        <v>14</v>
      </c>
      <c r="E327" s="19"/>
      <c r="F327" s="19"/>
      <c r="G327" s="19">
        <v>7</v>
      </c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  <c r="CK327" s="47"/>
      <c r="CL327" s="19"/>
      <c r="CM327" s="19"/>
      <c r="CN327" s="19"/>
      <c r="CO327" s="19"/>
      <c r="CP327" s="19"/>
      <c r="CQ327" s="19"/>
      <c r="CR327" s="19"/>
      <c r="CS327" s="19"/>
      <c r="CT327" s="19"/>
      <c r="CU327" s="19"/>
      <c r="CV327" s="19"/>
      <c r="CW327" s="19"/>
      <c r="CX327" s="19"/>
      <c r="CY327" s="19"/>
      <c r="CZ327" s="19"/>
      <c r="DA327" s="19"/>
      <c r="DB327" s="19"/>
      <c r="DC327" s="19"/>
      <c r="DD327" s="19"/>
      <c r="DE327" s="19"/>
      <c r="DF327" s="19"/>
      <c r="DG327" s="19"/>
      <c r="DH327" s="19"/>
      <c r="DI327" s="19"/>
      <c r="DJ327" s="19"/>
      <c r="DK327" s="19"/>
      <c r="DL327" s="19"/>
      <c r="DM327" s="19"/>
      <c r="DN327" s="19"/>
      <c r="DO327" s="19"/>
      <c r="DP327" s="55">
        <v>0</v>
      </c>
      <c r="DQ327" s="40">
        <v>0</v>
      </c>
      <c r="DR327" s="24">
        <f>PRODUCT(Таблица1[[#This Row],[Столбец4]:[РЕГ НТЛ]])</f>
        <v>0</v>
      </c>
    </row>
    <row r="328" spans="1:122" x14ac:dyDescent="0.25">
      <c r="A328" s="10">
        <v>275</v>
      </c>
      <c r="B328" s="2" t="s">
        <v>266</v>
      </c>
      <c r="C328" s="2" t="s">
        <v>23</v>
      </c>
      <c r="D328" s="2" t="s">
        <v>27</v>
      </c>
      <c r="E328" s="2"/>
      <c r="F328" s="2"/>
      <c r="G328" s="2"/>
      <c r="H328" s="2">
        <v>8.4</v>
      </c>
      <c r="I328" s="2">
        <v>8.4</v>
      </c>
      <c r="J328" s="2">
        <v>8.8000000000000007</v>
      </c>
      <c r="K328" s="2">
        <v>8.1999999999999993</v>
      </c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55">
        <v>0</v>
      </c>
      <c r="DQ328" s="23">
        <v>1</v>
      </c>
      <c r="DR328" s="23">
        <f>PRODUCT(Таблица1[[#This Row],[Столбец4]:[РЕГ НТЛ]])</f>
        <v>0</v>
      </c>
    </row>
    <row r="329" spans="1:122" x14ac:dyDescent="0.25">
      <c r="A329" s="10">
        <v>31</v>
      </c>
      <c r="B329" s="2" t="s">
        <v>267</v>
      </c>
      <c r="C329" s="2" t="s">
        <v>28</v>
      </c>
      <c r="D329" s="2" t="s">
        <v>29</v>
      </c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>
        <v>9.1999999999999993</v>
      </c>
      <c r="P329" s="2">
        <v>8.8000000000000007</v>
      </c>
      <c r="Q329" s="2">
        <v>9</v>
      </c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1"/>
      <c r="AH329" s="1"/>
      <c r="AI329" s="1"/>
      <c r="AJ329" s="1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55">
        <v>0</v>
      </c>
      <c r="DQ329" s="23">
        <v>1</v>
      </c>
      <c r="DR329" s="23">
        <f>PRODUCT(Таблица1[[#This Row],[Столбец4]:[РЕГ НТЛ]])</f>
        <v>0</v>
      </c>
    </row>
    <row r="330" spans="1:122" x14ac:dyDescent="0.25">
      <c r="A330" s="35">
        <v>94</v>
      </c>
      <c r="B330" s="36" t="s">
        <v>268</v>
      </c>
      <c r="C330" s="36" t="s">
        <v>28</v>
      </c>
      <c r="D330" s="36" t="s">
        <v>29</v>
      </c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  <c r="AP330" s="36"/>
      <c r="AQ330" s="36"/>
      <c r="AR330" s="36"/>
      <c r="AS330" s="36"/>
      <c r="AT330" s="36"/>
      <c r="AU330" s="36"/>
      <c r="AV330" s="36"/>
      <c r="AW330" s="36"/>
      <c r="AX330" s="36"/>
      <c r="AY330" s="36"/>
      <c r="AZ330" s="36"/>
      <c r="BA330" s="36"/>
      <c r="BB330" s="36"/>
      <c r="BC330" s="36"/>
      <c r="BD330" s="36"/>
      <c r="BE330" s="36"/>
      <c r="BF330" s="36"/>
      <c r="BG330" s="36"/>
      <c r="BH330" s="36"/>
      <c r="BI330" s="36"/>
      <c r="BJ330" s="36"/>
      <c r="BK330" s="36"/>
      <c r="BL330" s="36"/>
      <c r="BM330" s="36"/>
      <c r="BN330" s="36"/>
      <c r="BO330" s="36"/>
      <c r="BP330" s="36"/>
      <c r="BQ330" s="36"/>
      <c r="BR330" s="36"/>
      <c r="BS330" s="36"/>
      <c r="BT330" s="36"/>
      <c r="BU330" s="36"/>
      <c r="BV330" s="36"/>
      <c r="BW330" s="36"/>
      <c r="BX330" s="36"/>
      <c r="BY330" s="36"/>
      <c r="BZ330" s="36"/>
      <c r="CA330" s="36"/>
      <c r="CB330" s="36"/>
      <c r="CC330" s="36"/>
      <c r="CD330" s="36"/>
      <c r="CE330" s="36"/>
      <c r="CF330" s="36"/>
      <c r="CG330" s="36"/>
      <c r="CH330" s="36"/>
      <c r="CI330" s="36"/>
      <c r="CJ330" s="36">
        <v>9</v>
      </c>
      <c r="CK330" s="36">
        <v>8</v>
      </c>
      <c r="CL330" s="36">
        <v>9</v>
      </c>
      <c r="CM330" s="36">
        <v>8</v>
      </c>
      <c r="CN330" s="36"/>
      <c r="CO330" s="36"/>
      <c r="CP330" s="36"/>
      <c r="CQ330" s="36"/>
      <c r="CR330" s="36"/>
      <c r="CS330" s="36"/>
      <c r="CT330" s="36"/>
      <c r="CU330" s="36"/>
      <c r="CV330" s="36"/>
      <c r="CW330" s="36"/>
      <c r="CX330" s="36"/>
      <c r="CY330" s="36"/>
      <c r="CZ330" s="36"/>
      <c r="DA330" s="36"/>
      <c r="DB330" s="36"/>
      <c r="DC330" s="36"/>
      <c r="DD330" s="36"/>
      <c r="DE330" s="36"/>
      <c r="DF330" s="36"/>
      <c r="DG330" s="36"/>
      <c r="DH330" s="36"/>
      <c r="DI330" s="36"/>
      <c r="DJ330" s="36"/>
      <c r="DK330" s="36"/>
      <c r="DL330" s="36"/>
      <c r="DM330" s="36"/>
      <c r="DN330" s="36"/>
      <c r="DO330" s="36"/>
      <c r="DP330" s="56">
        <v>0</v>
      </c>
      <c r="DQ330" s="37">
        <v>1</v>
      </c>
      <c r="DR330" s="37">
        <f>PRODUCT(Таблица1[[#This Row],[Столбец4]:[РЕГ НТЛ]])</f>
        <v>0</v>
      </c>
    </row>
    <row r="331" spans="1:122" x14ac:dyDescent="0.25">
      <c r="A331" s="35">
        <v>94</v>
      </c>
      <c r="B331" s="36" t="s">
        <v>268</v>
      </c>
      <c r="C331" s="36" t="s">
        <v>28</v>
      </c>
      <c r="D331" s="36" t="s">
        <v>29</v>
      </c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  <c r="AR331" s="36"/>
      <c r="AS331" s="36"/>
      <c r="AT331" s="36"/>
      <c r="AU331" s="36"/>
      <c r="AV331" s="36"/>
      <c r="AW331" s="36"/>
      <c r="AX331" s="36"/>
      <c r="AY331" s="36"/>
      <c r="AZ331" s="36"/>
      <c r="BA331" s="36"/>
      <c r="BB331" s="36"/>
      <c r="BC331" s="36"/>
      <c r="BD331" s="36"/>
      <c r="BE331" s="36"/>
      <c r="BF331" s="36"/>
      <c r="BG331" s="36"/>
      <c r="BH331" s="36"/>
      <c r="BI331" s="36"/>
      <c r="BJ331" s="36"/>
      <c r="BK331" s="36"/>
      <c r="BL331" s="36"/>
      <c r="BM331" s="36"/>
      <c r="BN331" s="36"/>
      <c r="BO331" s="36"/>
      <c r="BP331" s="36"/>
      <c r="BQ331" s="36"/>
      <c r="BR331" s="36"/>
      <c r="BS331" s="36"/>
      <c r="BT331" s="36"/>
      <c r="BU331" s="36"/>
      <c r="BV331" s="36"/>
      <c r="BW331" s="36"/>
      <c r="BX331" s="36"/>
      <c r="BY331" s="36"/>
      <c r="BZ331" s="36"/>
      <c r="CA331" s="36"/>
      <c r="CB331" s="36"/>
      <c r="CC331" s="36"/>
      <c r="CD331" s="36"/>
      <c r="CE331" s="36"/>
      <c r="CF331" s="36"/>
      <c r="CG331" s="36"/>
      <c r="CH331" s="36"/>
      <c r="CI331" s="36"/>
      <c r="CJ331" s="36"/>
      <c r="CK331" s="36"/>
      <c r="CL331" s="36"/>
      <c r="CM331" s="36"/>
      <c r="CN331" s="36">
        <v>9</v>
      </c>
      <c r="CO331" s="36">
        <v>9.1999999999999993</v>
      </c>
      <c r="CP331" s="36">
        <v>9</v>
      </c>
      <c r="CQ331" s="36"/>
      <c r="CR331" s="36"/>
      <c r="CS331" s="36"/>
      <c r="CT331" s="36"/>
      <c r="CU331" s="36"/>
      <c r="CV331" s="36"/>
      <c r="CW331" s="36"/>
      <c r="CX331" s="36"/>
      <c r="CY331" s="36"/>
      <c r="CZ331" s="36"/>
      <c r="DA331" s="36"/>
      <c r="DB331" s="36"/>
      <c r="DC331" s="36"/>
      <c r="DD331" s="36"/>
      <c r="DE331" s="36"/>
      <c r="DF331" s="36"/>
      <c r="DG331" s="36"/>
      <c r="DH331" s="36"/>
      <c r="DI331" s="36"/>
      <c r="DJ331" s="36"/>
      <c r="DK331" s="36"/>
      <c r="DL331" s="36"/>
      <c r="DM331" s="36"/>
      <c r="DN331" s="36"/>
      <c r="DO331" s="36"/>
      <c r="DP331" s="56">
        <v>0</v>
      </c>
      <c r="DQ331" s="37">
        <v>1</v>
      </c>
      <c r="DR331" s="37">
        <f>PRODUCT(Таблица1[[#This Row],[Столбец4]:[РЕГ НТЛ]])</f>
        <v>0</v>
      </c>
    </row>
    <row r="332" spans="1:122" x14ac:dyDescent="0.25">
      <c r="A332" s="10">
        <v>15</v>
      </c>
      <c r="B332" s="2" t="s">
        <v>269</v>
      </c>
      <c r="C332" s="36" t="s">
        <v>23</v>
      </c>
      <c r="D332" s="2" t="s">
        <v>111</v>
      </c>
      <c r="E332" s="2">
        <v>5</v>
      </c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14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55">
        <v>0</v>
      </c>
      <c r="DQ332" s="23">
        <v>1</v>
      </c>
      <c r="DR332" s="23">
        <f>PRODUCT(Таблица1[[#This Row],[Столбец4]:[РЕГ НТЛ]])</f>
        <v>0</v>
      </c>
    </row>
    <row r="333" spans="1:122" x14ac:dyDescent="0.25">
      <c r="A333" s="10">
        <v>15</v>
      </c>
      <c r="B333" s="2" t="s">
        <v>269</v>
      </c>
      <c r="C333" s="36" t="s">
        <v>23</v>
      </c>
      <c r="D333" s="2" t="s">
        <v>111</v>
      </c>
      <c r="E333" s="2"/>
      <c r="F333" s="2">
        <v>5</v>
      </c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55">
        <v>0</v>
      </c>
      <c r="DQ333" s="23">
        <v>1</v>
      </c>
      <c r="DR333" s="23">
        <f>PRODUCT(Таблица1[[#This Row],[Столбец4]:[РЕГ НТЛ]])</f>
        <v>0</v>
      </c>
    </row>
    <row r="334" spans="1:122" x14ac:dyDescent="0.25">
      <c r="A334" s="35">
        <v>111</v>
      </c>
      <c r="B334" s="36" t="s">
        <v>270</v>
      </c>
      <c r="C334" s="36" t="s">
        <v>28</v>
      </c>
      <c r="D334" s="36" t="s">
        <v>11</v>
      </c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  <c r="AR334" s="36"/>
      <c r="AS334" s="36"/>
      <c r="AT334" s="36"/>
      <c r="AU334" s="36"/>
      <c r="AV334" s="36"/>
      <c r="AW334" s="36"/>
      <c r="AX334" s="36"/>
      <c r="AY334" s="36"/>
      <c r="AZ334" s="36"/>
      <c r="BA334" s="36"/>
      <c r="BB334" s="36"/>
      <c r="BC334" s="36"/>
      <c r="BD334" s="36"/>
      <c r="BE334" s="36"/>
      <c r="BF334" s="36"/>
      <c r="BG334" s="36"/>
      <c r="BH334" s="36"/>
      <c r="BI334" s="36"/>
      <c r="BJ334" s="36"/>
      <c r="BK334" s="36"/>
      <c r="BL334" s="36"/>
      <c r="BM334" s="36"/>
      <c r="BN334" s="36"/>
      <c r="BO334" s="36"/>
      <c r="BP334" s="36"/>
      <c r="BQ334" s="36"/>
      <c r="BR334" s="36"/>
      <c r="BS334" s="36"/>
      <c r="BT334" s="36"/>
      <c r="BU334" s="36">
        <v>1</v>
      </c>
      <c r="BV334" s="36"/>
      <c r="BW334" s="36"/>
      <c r="BX334" s="36"/>
      <c r="BY334" s="36"/>
      <c r="BZ334" s="36"/>
      <c r="CA334" s="36"/>
      <c r="CB334" s="36"/>
      <c r="CC334" s="36"/>
      <c r="CD334" s="36"/>
      <c r="CE334" s="36"/>
      <c r="CF334" s="36"/>
      <c r="CG334" s="36"/>
      <c r="CH334" s="36"/>
      <c r="CI334" s="36"/>
      <c r="CJ334" s="36"/>
      <c r="CK334" s="36"/>
      <c r="CL334" s="36"/>
      <c r="CM334" s="36"/>
      <c r="CN334" s="36"/>
      <c r="CO334" s="36"/>
      <c r="CP334" s="36"/>
      <c r="CQ334" s="36"/>
      <c r="CR334" s="36"/>
      <c r="CS334" s="36"/>
      <c r="CT334" s="36"/>
      <c r="CU334" s="36"/>
      <c r="CV334" s="36"/>
      <c r="CW334" s="36"/>
      <c r="CX334" s="36"/>
      <c r="CY334" s="36"/>
      <c r="CZ334" s="36"/>
      <c r="DA334" s="36"/>
      <c r="DB334" s="36"/>
      <c r="DC334" s="36"/>
      <c r="DD334" s="36"/>
      <c r="DE334" s="36"/>
      <c r="DF334" s="36"/>
      <c r="DG334" s="36"/>
      <c r="DH334" s="36"/>
      <c r="DI334" s="36"/>
      <c r="DJ334" s="36"/>
      <c r="DK334" s="36"/>
      <c r="DL334" s="36"/>
      <c r="DM334" s="36"/>
      <c r="DN334" s="36"/>
      <c r="DO334" s="36"/>
      <c r="DP334" s="55">
        <v>0</v>
      </c>
      <c r="DQ334" s="37">
        <v>1</v>
      </c>
      <c r="DR334" s="37">
        <f>PRODUCT(Таблица1[[#This Row],[Столбец4]:[РЕГ НТЛ]])</f>
        <v>0</v>
      </c>
    </row>
    <row r="335" spans="1:122" x14ac:dyDescent="0.25">
      <c r="A335" s="38">
        <v>111</v>
      </c>
      <c r="B335" s="36" t="s">
        <v>270</v>
      </c>
      <c r="C335" s="36" t="s">
        <v>28</v>
      </c>
      <c r="D335" s="39" t="s">
        <v>11</v>
      </c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  <c r="AY335" s="39"/>
      <c r="AZ335" s="39"/>
      <c r="BA335" s="39"/>
      <c r="BB335" s="39"/>
      <c r="BC335" s="39"/>
      <c r="BD335" s="39"/>
      <c r="BE335" s="39"/>
      <c r="BF335" s="39"/>
      <c r="BG335" s="39"/>
      <c r="BH335" s="39"/>
      <c r="BI335" s="39"/>
      <c r="BJ335" s="39"/>
      <c r="BK335" s="39"/>
      <c r="BL335" s="39"/>
      <c r="BM335" s="39"/>
      <c r="BN335" s="39"/>
      <c r="BO335" s="39"/>
      <c r="BP335" s="39"/>
      <c r="BQ335" s="39"/>
      <c r="BR335" s="39"/>
      <c r="BS335" s="39"/>
      <c r="BT335" s="39"/>
      <c r="BU335" s="39"/>
      <c r="BV335" s="39"/>
      <c r="BW335" s="39"/>
      <c r="BX335" s="39"/>
      <c r="BY335" s="39"/>
      <c r="BZ335" s="39"/>
      <c r="CA335" s="39"/>
      <c r="CB335" s="39"/>
      <c r="CC335" s="39"/>
      <c r="CD335" s="39">
        <v>1</v>
      </c>
      <c r="CE335" s="39"/>
      <c r="CF335" s="39"/>
      <c r="CG335" s="39"/>
      <c r="CH335" s="39"/>
      <c r="CI335" s="39"/>
      <c r="CJ335" s="39"/>
      <c r="CK335" s="39"/>
      <c r="CL335" s="39"/>
      <c r="CM335" s="39"/>
      <c r="CN335" s="39"/>
      <c r="CO335" s="39"/>
      <c r="CP335" s="39"/>
      <c r="CQ335" s="39"/>
      <c r="CR335" s="39"/>
      <c r="CS335" s="39"/>
      <c r="CT335" s="39"/>
      <c r="CU335" s="39"/>
      <c r="CV335" s="39"/>
      <c r="CW335" s="39"/>
      <c r="CX335" s="39"/>
      <c r="CY335" s="39"/>
      <c r="CZ335" s="39"/>
      <c r="DA335" s="39"/>
      <c r="DB335" s="39"/>
      <c r="DC335" s="39"/>
      <c r="DD335" s="39"/>
      <c r="DE335" s="39"/>
      <c r="DF335" s="39"/>
      <c r="DG335" s="39"/>
      <c r="DH335" s="39"/>
      <c r="DI335" s="39"/>
      <c r="DJ335" s="39"/>
      <c r="DK335" s="39"/>
      <c r="DL335" s="39"/>
      <c r="DM335" s="39"/>
      <c r="DN335" s="39"/>
      <c r="DO335" s="39"/>
      <c r="DP335" s="58">
        <v>0</v>
      </c>
      <c r="DQ335" s="40">
        <v>1</v>
      </c>
      <c r="DR335" s="40">
        <f>PRODUCT(Таблица1[[#This Row],[Столбец4]:[РЕГ НТЛ]])</f>
        <v>0</v>
      </c>
    </row>
    <row r="336" spans="1:122" x14ac:dyDescent="0.25">
      <c r="A336" s="35">
        <v>84</v>
      </c>
      <c r="B336" s="36" t="s">
        <v>271</v>
      </c>
      <c r="C336" s="36" t="s">
        <v>23</v>
      </c>
      <c r="D336" s="36" t="s">
        <v>155</v>
      </c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>
        <v>8.6</v>
      </c>
      <c r="AM336" s="36">
        <v>9</v>
      </c>
      <c r="AN336" s="36"/>
      <c r="AO336" s="36"/>
      <c r="AP336" s="36"/>
      <c r="AQ336" s="36"/>
      <c r="AR336" s="36"/>
      <c r="AS336" s="36"/>
      <c r="AT336" s="36"/>
      <c r="AU336" s="36"/>
      <c r="AV336" s="36"/>
      <c r="AW336" s="36"/>
      <c r="AX336" s="36"/>
      <c r="AY336" s="36"/>
      <c r="AZ336" s="36"/>
      <c r="BA336" s="36"/>
      <c r="BB336" s="36"/>
      <c r="BC336" s="36"/>
      <c r="BD336" s="36"/>
      <c r="BE336" s="36"/>
      <c r="BF336" s="36"/>
      <c r="BG336" s="36"/>
      <c r="BH336" s="36"/>
      <c r="BI336" s="36"/>
      <c r="BJ336" s="36"/>
      <c r="BK336" s="36"/>
      <c r="BL336" s="36"/>
      <c r="BM336" s="36"/>
      <c r="BN336" s="36"/>
      <c r="BO336" s="36"/>
      <c r="BP336" s="36"/>
      <c r="BQ336" s="36"/>
      <c r="BR336" s="36"/>
      <c r="BS336" s="36"/>
      <c r="BT336" s="36"/>
      <c r="BU336" s="36"/>
      <c r="BV336" s="36"/>
      <c r="BW336" s="36"/>
      <c r="BX336" s="36"/>
      <c r="BY336" s="36"/>
      <c r="BZ336" s="36"/>
      <c r="CA336" s="36"/>
      <c r="CB336" s="36"/>
      <c r="CC336" s="36"/>
      <c r="CD336" s="36"/>
      <c r="CE336" s="36"/>
      <c r="CF336" s="36"/>
      <c r="CG336" s="36"/>
      <c r="CH336" s="36"/>
      <c r="CI336" s="36"/>
      <c r="CJ336" s="36"/>
      <c r="CK336" s="36"/>
      <c r="CL336" s="36"/>
      <c r="CM336" s="36"/>
      <c r="CN336" s="36"/>
      <c r="CO336" s="36"/>
      <c r="CP336" s="36"/>
      <c r="CQ336" s="36"/>
      <c r="CR336" s="36"/>
      <c r="CS336" s="36"/>
      <c r="CT336" s="36"/>
      <c r="CU336" s="36"/>
      <c r="CV336" s="36"/>
      <c r="CW336" s="36"/>
      <c r="CX336" s="36"/>
      <c r="CY336" s="36"/>
      <c r="CZ336" s="36"/>
      <c r="DA336" s="36"/>
      <c r="DB336" s="36"/>
      <c r="DC336" s="36"/>
      <c r="DD336" s="36"/>
      <c r="DE336" s="36"/>
      <c r="DF336" s="36"/>
      <c r="DG336" s="36"/>
      <c r="DH336" s="36"/>
      <c r="DI336" s="36"/>
      <c r="DJ336" s="36"/>
      <c r="DK336" s="36"/>
      <c r="DL336" s="36"/>
      <c r="DM336" s="36"/>
      <c r="DN336" s="36"/>
      <c r="DO336" s="36"/>
      <c r="DP336" s="56">
        <v>0</v>
      </c>
      <c r="DQ336" s="37">
        <v>1</v>
      </c>
      <c r="DR336" s="37">
        <f>PRODUCT(Таблица1[[#This Row],[Столбец4]:[РЕГ НТЛ]])</f>
        <v>0</v>
      </c>
    </row>
    <row r="337" spans="1:122" x14ac:dyDescent="0.25">
      <c r="A337" s="10">
        <v>30</v>
      </c>
      <c r="B337" s="2" t="s">
        <v>272</v>
      </c>
      <c r="C337" s="2" t="s">
        <v>131</v>
      </c>
      <c r="D337" s="2" t="s">
        <v>132</v>
      </c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>
        <v>9</v>
      </c>
      <c r="P337" s="2">
        <v>8.6</v>
      </c>
      <c r="Q337" s="2">
        <v>8.8000000000000007</v>
      </c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56">
        <v>0</v>
      </c>
      <c r="DQ337" s="23">
        <v>0</v>
      </c>
      <c r="DR337" s="23">
        <f>PRODUCT(Таблица1[[#This Row],[Столбец4]:[РЕГ НТЛ]])</f>
        <v>0</v>
      </c>
    </row>
    <row r="338" spans="1:122" x14ac:dyDescent="0.25">
      <c r="A338" s="10">
        <v>30</v>
      </c>
      <c r="B338" s="2" t="s">
        <v>272</v>
      </c>
      <c r="C338" s="2" t="s">
        <v>131</v>
      </c>
      <c r="D338" s="2" t="s">
        <v>115</v>
      </c>
      <c r="E338" s="2"/>
      <c r="F338" s="2"/>
      <c r="G338" s="2">
        <v>8</v>
      </c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11"/>
      <c r="S338" s="12"/>
      <c r="T338" s="12"/>
      <c r="U338" s="1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56">
        <v>0</v>
      </c>
      <c r="DQ338" s="23">
        <v>0</v>
      </c>
      <c r="DR338" s="23">
        <f>PRODUCT(Таблица1[[#This Row],[Столбец4]:[РЕГ НТЛ]])</f>
        <v>0</v>
      </c>
    </row>
    <row r="339" spans="1:122" x14ac:dyDescent="0.25">
      <c r="A339" s="35">
        <v>56</v>
      </c>
      <c r="B339" s="36" t="s">
        <v>273</v>
      </c>
      <c r="C339" s="36" t="s">
        <v>32</v>
      </c>
      <c r="D339" s="36" t="s">
        <v>162</v>
      </c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  <c r="AR339" s="36"/>
      <c r="AS339" s="36"/>
      <c r="AT339" s="36"/>
      <c r="AU339" s="36"/>
      <c r="AV339" s="36"/>
      <c r="AW339" s="36"/>
      <c r="AX339" s="36"/>
      <c r="AY339" s="36">
        <v>9.6</v>
      </c>
      <c r="AZ339" s="36">
        <v>9.1999999999999993</v>
      </c>
      <c r="BA339" s="36">
        <v>9.6</v>
      </c>
      <c r="BB339" s="36"/>
      <c r="BC339" s="36"/>
      <c r="BD339" s="36"/>
      <c r="BE339" s="36"/>
      <c r="BF339" s="36"/>
      <c r="BG339" s="36"/>
      <c r="BH339" s="36"/>
      <c r="BI339" s="36"/>
      <c r="BJ339" s="36"/>
      <c r="BK339" s="36"/>
      <c r="BL339" s="36"/>
      <c r="BM339" s="36"/>
      <c r="BN339" s="36"/>
      <c r="BO339" s="36"/>
      <c r="BP339" s="36"/>
      <c r="BQ339" s="36"/>
      <c r="BR339" s="36"/>
      <c r="BS339" s="36"/>
      <c r="BT339" s="36"/>
      <c r="BU339" s="36"/>
      <c r="BV339" s="36"/>
      <c r="BW339" s="36"/>
      <c r="BX339" s="36"/>
      <c r="BY339" s="36"/>
      <c r="BZ339" s="36"/>
      <c r="CA339" s="36"/>
      <c r="CB339" s="36"/>
      <c r="CC339" s="36"/>
      <c r="CD339" s="36"/>
      <c r="CE339" s="36"/>
      <c r="CF339" s="36"/>
      <c r="CG339" s="36"/>
      <c r="CH339" s="36"/>
      <c r="CI339" s="36"/>
      <c r="CJ339" s="36"/>
      <c r="CK339" s="36"/>
      <c r="CL339" s="36"/>
      <c r="CM339" s="36"/>
      <c r="CN339" s="36"/>
      <c r="CO339" s="36"/>
      <c r="CP339" s="36"/>
      <c r="CQ339" s="36"/>
      <c r="CR339" s="36"/>
      <c r="CS339" s="36"/>
      <c r="CT339" s="36"/>
      <c r="CU339" s="36"/>
      <c r="CV339" s="36"/>
      <c r="CW339" s="36"/>
      <c r="CX339" s="36"/>
      <c r="CY339" s="36"/>
      <c r="CZ339" s="36"/>
      <c r="DA339" s="36"/>
      <c r="DB339" s="36"/>
      <c r="DC339" s="36"/>
      <c r="DD339" s="36"/>
      <c r="DE339" s="36"/>
      <c r="DF339" s="36"/>
      <c r="DG339" s="36"/>
      <c r="DH339" s="36"/>
      <c r="DI339" s="36"/>
      <c r="DJ339" s="36"/>
      <c r="DK339" s="36"/>
      <c r="DL339" s="36"/>
      <c r="DM339" s="36"/>
      <c r="DN339" s="36"/>
      <c r="DO339" s="36"/>
      <c r="DP339" s="55">
        <v>0</v>
      </c>
      <c r="DQ339" s="37">
        <v>0</v>
      </c>
      <c r="DR339" s="37">
        <f>PRODUCT(Таблица1[[#This Row],[Столбец4]:[РЕГ НТЛ]])</f>
        <v>0</v>
      </c>
    </row>
    <row r="340" spans="1:122" x14ac:dyDescent="0.25">
      <c r="A340" s="35">
        <v>56</v>
      </c>
      <c r="B340" s="36" t="s">
        <v>273</v>
      </c>
      <c r="C340" s="36" t="s">
        <v>32</v>
      </c>
      <c r="D340" s="36" t="s">
        <v>146</v>
      </c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>
        <v>6</v>
      </c>
      <c r="AJ340" s="36"/>
      <c r="AK340" s="36"/>
      <c r="AL340" s="36"/>
      <c r="AM340" s="36"/>
      <c r="AN340" s="36"/>
      <c r="AO340" s="36"/>
      <c r="AP340" s="36"/>
      <c r="AQ340" s="36"/>
      <c r="AR340" s="36"/>
      <c r="AS340" s="36"/>
      <c r="AT340" s="36"/>
      <c r="AU340" s="36"/>
      <c r="AV340" s="36"/>
      <c r="AW340" s="36"/>
      <c r="AX340" s="36"/>
      <c r="AY340" s="36"/>
      <c r="AZ340" s="36"/>
      <c r="BA340" s="36"/>
      <c r="BB340" s="36"/>
      <c r="BC340" s="36"/>
      <c r="BD340" s="36"/>
      <c r="BE340" s="36"/>
      <c r="BF340" s="36"/>
      <c r="BG340" s="36"/>
      <c r="BH340" s="36"/>
      <c r="BI340" s="36"/>
      <c r="BJ340" s="36"/>
      <c r="BK340" s="36"/>
      <c r="BL340" s="36"/>
      <c r="BM340" s="36"/>
      <c r="BN340" s="36"/>
      <c r="BO340" s="36"/>
      <c r="BP340" s="36"/>
      <c r="BQ340" s="36"/>
      <c r="BR340" s="36"/>
      <c r="BS340" s="36"/>
      <c r="BT340" s="36"/>
      <c r="BU340" s="36"/>
      <c r="BV340" s="36"/>
      <c r="BW340" s="36"/>
      <c r="BX340" s="36"/>
      <c r="BY340" s="36"/>
      <c r="BZ340" s="36"/>
      <c r="CA340" s="36"/>
      <c r="CB340" s="36"/>
      <c r="CC340" s="36"/>
      <c r="CD340" s="36"/>
      <c r="CE340" s="36"/>
      <c r="CF340" s="36"/>
      <c r="CG340" s="36"/>
      <c r="CH340" s="36"/>
      <c r="CI340" s="36"/>
      <c r="CJ340" s="36"/>
      <c r="CK340" s="36"/>
      <c r="CL340" s="36"/>
      <c r="CM340" s="36"/>
      <c r="CN340" s="36"/>
      <c r="CO340" s="36"/>
      <c r="CP340" s="36"/>
      <c r="CQ340" s="36"/>
      <c r="CR340" s="36"/>
      <c r="CS340" s="36"/>
      <c r="CT340" s="36"/>
      <c r="CU340" s="36"/>
      <c r="CV340" s="36"/>
      <c r="CW340" s="36"/>
      <c r="CX340" s="36"/>
      <c r="CY340" s="36"/>
      <c r="CZ340" s="36"/>
      <c r="DA340" s="36"/>
      <c r="DB340" s="36"/>
      <c r="DC340" s="36"/>
      <c r="DD340" s="36"/>
      <c r="DE340" s="36"/>
      <c r="DF340" s="36"/>
      <c r="DG340" s="36"/>
      <c r="DH340" s="36"/>
      <c r="DI340" s="36"/>
      <c r="DJ340" s="36"/>
      <c r="DK340" s="36"/>
      <c r="DL340" s="36"/>
      <c r="DM340" s="36"/>
      <c r="DN340" s="36"/>
      <c r="DO340" s="36"/>
      <c r="DP340" s="56">
        <v>0</v>
      </c>
      <c r="DQ340" s="37">
        <v>0</v>
      </c>
      <c r="DR340" s="37">
        <f>PRODUCT(Таблица1[[#This Row],[Столбец4]:[РЕГ НТЛ]])</f>
        <v>0</v>
      </c>
    </row>
    <row r="341" spans="1:122" x14ac:dyDescent="0.25">
      <c r="A341" s="10">
        <v>4</v>
      </c>
      <c r="B341" s="2" t="s">
        <v>274</v>
      </c>
      <c r="C341" s="2" t="s">
        <v>127</v>
      </c>
      <c r="D341" s="2" t="s">
        <v>129</v>
      </c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>
        <v>8</v>
      </c>
      <c r="P341" s="2">
        <v>8.1999999999999993</v>
      </c>
      <c r="Q341" s="2">
        <v>8.8000000000000007</v>
      </c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14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56">
        <v>0</v>
      </c>
      <c r="DQ341" s="23">
        <v>0</v>
      </c>
      <c r="DR341" s="23">
        <f>PRODUCT(Таблица1[[#This Row],[Столбец4]:[РЕГ НТЛ]])</f>
        <v>0</v>
      </c>
    </row>
    <row r="342" spans="1:122" x14ac:dyDescent="0.25">
      <c r="A342" s="38">
        <v>284</v>
      </c>
      <c r="B342" s="39" t="s">
        <v>275</v>
      </c>
      <c r="C342" s="36" t="s">
        <v>28</v>
      </c>
      <c r="D342" s="39" t="s">
        <v>29</v>
      </c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  <c r="AX342" s="39"/>
      <c r="AY342" s="39"/>
      <c r="AZ342" s="39"/>
      <c r="BA342" s="39"/>
      <c r="BB342" s="39"/>
      <c r="BC342" s="39"/>
      <c r="BD342" s="39"/>
      <c r="BE342" s="39"/>
      <c r="BF342" s="39"/>
      <c r="BG342" s="39"/>
      <c r="BH342" s="39"/>
      <c r="BI342" s="39"/>
      <c r="BJ342" s="39"/>
      <c r="BK342" s="39"/>
      <c r="BL342" s="39"/>
      <c r="BM342" s="39"/>
      <c r="BN342" s="39"/>
      <c r="BO342" s="39"/>
      <c r="BP342" s="39"/>
      <c r="BQ342" s="39"/>
      <c r="BR342" s="39"/>
      <c r="BS342" s="39"/>
      <c r="BT342" s="39"/>
      <c r="BU342" s="39"/>
      <c r="BV342" s="39"/>
      <c r="BW342" s="39"/>
      <c r="BX342" s="39"/>
      <c r="BY342" s="39"/>
      <c r="BZ342" s="39"/>
      <c r="CA342" s="39"/>
      <c r="CB342" s="39"/>
      <c r="CC342" s="39"/>
      <c r="CD342" s="39"/>
      <c r="CE342" s="39"/>
      <c r="CF342" s="39"/>
      <c r="CG342" s="39"/>
      <c r="CH342" s="39"/>
      <c r="CI342" s="39"/>
      <c r="CJ342" s="39"/>
      <c r="CK342" s="39"/>
      <c r="CL342" s="39"/>
      <c r="CM342" s="39"/>
      <c r="CN342" s="39">
        <v>8</v>
      </c>
      <c r="CO342" s="39">
        <v>8</v>
      </c>
      <c r="CP342" s="39">
        <v>8.8000000000000007</v>
      </c>
      <c r="CQ342" s="39"/>
      <c r="CR342" s="39"/>
      <c r="CS342" s="39"/>
      <c r="CT342" s="39"/>
      <c r="CU342" s="39"/>
      <c r="CV342" s="39"/>
      <c r="CW342" s="39"/>
      <c r="CX342" s="39"/>
      <c r="CY342" s="39"/>
      <c r="CZ342" s="39"/>
      <c r="DA342" s="39"/>
      <c r="DB342" s="39"/>
      <c r="DC342" s="39"/>
      <c r="DD342" s="39"/>
      <c r="DE342" s="39"/>
      <c r="DF342" s="39"/>
      <c r="DG342" s="39"/>
      <c r="DH342" s="39"/>
      <c r="DI342" s="39"/>
      <c r="DJ342" s="39"/>
      <c r="DK342" s="39"/>
      <c r="DL342" s="39"/>
      <c r="DM342" s="39"/>
      <c r="DN342" s="39"/>
      <c r="DO342" s="39"/>
      <c r="DP342" s="55">
        <v>0</v>
      </c>
      <c r="DQ342" s="40">
        <v>1</v>
      </c>
      <c r="DR342" s="40">
        <f>PRODUCT(Таблица1[[#This Row],[Столбец4]:[РЕГ НТЛ]])</f>
        <v>0</v>
      </c>
    </row>
    <row r="343" spans="1:122" x14ac:dyDescent="0.25">
      <c r="A343" s="10">
        <v>277</v>
      </c>
      <c r="B343" s="2" t="s">
        <v>276</v>
      </c>
      <c r="C343" s="2" t="s">
        <v>40</v>
      </c>
      <c r="D343" s="2" t="s">
        <v>41</v>
      </c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>
        <v>8.4</v>
      </c>
      <c r="P343" s="2">
        <v>8.6</v>
      </c>
      <c r="Q343" s="2">
        <v>8.8000000000000007</v>
      </c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55">
        <v>0</v>
      </c>
      <c r="DQ343" s="37">
        <v>0</v>
      </c>
      <c r="DR343" s="23">
        <f>PRODUCT(Таблица1[[#This Row],[Столбец4]:[РЕГ НТЛ]])</f>
        <v>0</v>
      </c>
    </row>
    <row r="344" spans="1:122" x14ac:dyDescent="0.25">
      <c r="A344" s="10">
        <v>23</v>
      </c>
      <c r="B344" s="2" t="s">
        <v>277</v>
      </c>
      <c r="C344" s="2" t="s">
        <v>127</v>
      </c>
      <c r="D344" s="2" t="s">
        <v>129</v>
      </c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>
        <v>7.8</v>
      </c>
      <c r="P344" s="2">
        <v>7.8</v>
      </c>
      <c r="Q344" s="2">
        <v>8.1999999999999993</v>
      </c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14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55">
        <v>0</v>
      </c>
      <c r="DQ344" s="23">
        <v>0</v>
      </c>
      <c r="DR344" s="23">
        <f>PRODUCT(Таблица1[[#This Row],[Столбец4]:[РЕГ НТЛ]])</f>
        <v>0</v>
      </c>
    </row>
    <row r="345" spans="1:122" x14ac:dyDescent="0.25">
      <c r="A345" s="35">
        <v>95</v>
      </c>
      <c r="B345" s="36" t="s">
        <v>278</v>
      </c>
      <c r="C345" s="36" t="s">
        <v>28</v>
      </c>
      <c r="D345" s="36" t="s">
        <v>29</v>
      </c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  <c r="AR345" s="36"/>
      <c r="AS345" s="36"/>
      <c r="AT345" s="36"/>
      <c r="AU345" s="36"/>
      <c r="AV345" s="36"/>
      <c r="AW345" s="36"/>
      <c r="AX345" s="36"/>
      <c r="AY345" s="36"/>
      <c r="AZ345" s="36"/>
      <c r="BA345" s="36"/>
      <c r="BB345" s="36"/>
      <c r="BC345" s="36"/>
      <c r="BD345" s="36"/>
      <c r="BE345" s="36"/>
      <c r="BF345" s="36"/>
      <c r="BG345" s="36"/>
      <c r="BH345" s="36"/>
      <c r="BI345" s="36"/>
      <c r="BJ345" s="36"/>
      <c r="BK345" s="36"/>
      <c r="BL345" s="36"/>
      <c r="BM345" s="36"/>
      <c r="BN345" s="36"/>
      <c r="BO345" s="36"/>
      <c r="BP345" s="36"/>
      <c r="BQ345" s="36"/>
      <c r="BR345" s="36"/>
      <c r="BS345" s="36"/>
      <c r="BT345" s="36"/>
      <c r="BU345" s="36"/>
      <c r="BV345" s="36"/>
      <c r="BW345" s="36"/>
      <c r="BX345" s="36"/>
      <c r="BY345" s="36"/>
      <c r="BZ345" s="36"/>
      <c r="CA345" s="36"/>
      <c r="CB345" s="36"/>
      <c r="CC345" s="36"/>
      <c r="CD345" s="36"/>
      <c r="CE345" s="36"/>
      <c r="CF345" s="36"/>
      <c r="CG345" s="36"/>
      <c r="CH345" s="36"/>
      <c r="CI345" s="36"/>
      <c r="CJ345" s="36">
        <v>9.1999999999999993</v>
      </c>
      <c r="CK345" s="36">
        <v>9</v>
      </c>
      <c r="CL345" s="36">
        <v>9.1999999999999993</v>
      </c>
      <c r="CM345" s="36">
        <v>8.4</v>
      </c>
      <c r="CN345" s="36"/>
      <c r="CO345" s="36"/>
      <c r="CP345" s="36"/>
      <c r="CQ345" s="36"/>
      <c r="CR345" s="36"/>
      <c r="CS345" s="36"/>
      <c r="CT345" s="36"/>
      <c r="CU345" s="36"/>
      <c r="CV345" s="36"/>
      <c r="CW345" s="36"/>
      <c r="CX345" s="36"/>
      <c r="CY345" s="36"/>
      <c r="CZ345" s="36"/>
      <c r="DA345" s="36"/>
      <c r="DB345" s="36"/>
      <c r="DC345" s="36"/>
      <c r="DD345" s="36"/>
      <c r="DE345" s="36"/>
      <c r="DF345" s="36"/>
      <c r="DG345" s="36"/>
      <c r="DH345" s="36"/>
      <c r="DI345" s="36"/>
      <c r="DJ345" s="36"/>
      <c r="DK345" s="36"/>
      <c r="DL345" s="36"/>
      <c r="DM345" s="36"/>
      <c r="DN345" s="36"/>
      <c r="DO345" s="36"/>
      <c r="DP345" s="56">
        <v>0</v>
      </c>
      <c r="DQ345" s="37">
        <v>1</v>
      </c>
      <c r="DR345" s="37">
        <f>PRODUCT(Таблица1[[#This Row],[Столбец4]:[РЕГ НТЛ]])</f>
        <v>0</v>
      </c>
    </row>
    <row r="346" spans="1:122" x14ac:dyDescent="0.25">
      <c r="A346" s="35">
        <v>95</v>
      </c>
      <c r="B346" s="36" t="s">
        <v>278</v>
      </c>
      <c r="C346" s="36" t="s">
        <v>28</v>
      </c>
      <c r="D346" s="36" t="s">
        <v>11</v>
      </c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  <c r="AO346" s="36"/>
      <c r="AP346" s="36"/>
      <c r="AQ346" s="36"/>
      <c r="AR346" s="36"/>
      <c r="AS346" s="36"/>
      <c r="AT346" s="36"/>
      <c r="AU346" s="36"/>
      <c r="AV346" s="36"/>
      <c r="AW346" s="36"/>
      <c r="AX346" s="36"/>
      <c r="AY346" s="36"/>
      <c r="AZ346" s="36"/>
      <c r="BA346" s="36"/>
      <c r="BB346" s="36"/>
      <c r="BC346" s="36"/>
      <c r="BD346" s="36"/>
      <c r="BE346" s="36"/>
      <c r="BF346" s="36"/>
      <c r="BG346" s="36"/>
      <c r="BH346" s="36"/>
      <c r="BI346" s="36"/>
      <c r="BJ346" s="36"/>
      <c r="BK346" s="36"/>
      <c r="BL346" s="36"/>
      <c r="BM346" s="36"/>
      <c r="BN346" s="36"/>
      <c r="BO346" s="36"/>
      <c r="BP346" s="36"/>
      <c r="BQ346" s="36"/>
      <c r="BR346" s="36"/>
      <c r="BS346" s="36"/>
      <c r="BT346" s="36"/>
      <c r="BU346" s="36"/>
      <c r="BV346" s="36"/>
      <c r="BW346" s="36"/>
      <c r="BX346" s="36"/>
      <c r="BY346" s="36"/>
      <c r="BZ346" s="36"/>
      <c r="CA346" s="36"/>
      <c r="CB346" s="36"/>
      <c r="CC346" s="36"/>
      <c r="CD346" s="36"/>
      <c r="CE346" s="36"/>
      <c r="CF346" s="36"/>
      <c r="CG346" s="36"/>
      <c r="CH346" s="36"/>
      <c r="CI346" s="36"/>
      <c r="CJ346" s="36"/>
      <c r="CK346" s="36"/>
      <c r="CL346" s="36"/>
      <c r="CM346" s="36"/>
      <c r="CN346" s="36"/>
      <c r="CO346" s="36"/>
      <c r="CP346" s="36"/>
      <c r="CQ346" s="36"/>
      <c r="CR346" s="36"/>
      <c r="CS346" s="36"/>
      <c r="CT346" s="36"/>
      <c r="CU346" s="36"/>
      <c r="CV346" s="36"/>
      <c r="CW346" s="36"/>
      <c r="CX346" s="36"/>
      <c r="CY346" s="36"/>
      <c r="CZ346" s="36"/>
      <c r="DA346" s="36"/>
      <c r="DB346" s="36"/>
      <c r="DC346" s="36">
        <v>1</v>
      </c>
      <c r="DD346" s="36"/>
      <c r="DE346" s="36"/>
      <c r="DF346" s="36"/>
      <c r="DG346" s="36"/>
      <c r="DH346" s="36"/>
      <c r="DI346" s="36"/>
      <c r="DJ346" s="36"/>
      <c r="DK346" s="36"/>
      <c r="DL346" s="36"/>
      <c r="DM346" s="36"/>
      <c r="DN346" s="36"/>
      <c r="DO346" s="36"/>
      <c r="DP346" s="56">
        <v>6</v>
      </c>
      <c r="DQ346" s="37">
        <v>1</v>
      </c>
      <c r="DR346" s="37">
        <f>PRODUCT(Таблица1[[#This Row],[Столбец4]:[РЕГ НТЛ]])</f>
        <v>6</v>
      </c>
    </row>
    <row r="347" spans="1:122" x14ac:dyDescent="0.25">
      <c r="A347" s="35">
        <v>54</v>
      </c>
      <c r="B347" s="36" t="s">
        <v>279</v>
      </c>
      <c r="C347" s="36" t="s">
        <v>28</v>
      </c>
      <c r="D347" s="36" t="s">
        <v>11</v>
      </c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>
        <v>4</v>
      </c>
      <c r="AE347" s="36"/>
      <c r="AF347" s="36"/>
      <c r="AG347" s="36"/>
      <c r="AH347" s="36"/>
      <c r="AI347" s="36"/>
      <c r="AJ347" s="36"/>
      <c r="AK347" s="36"/>
      <c r="AL347" s="36"/>
      <c r="AM347" s="36"/>
      <c r="AN347" s="36"/>
      <c r="AO347" s="36"/>
      <c r="AP347" s="36"/>
      <c r="AQ347" s="36"/>
      <c r="AR347" s="36"/>
      <c r="AS347" s="36"/>
      <c r="AT347" s="36"/>
      <c r="AU347" s="36"/>
      <c r="AV347" s="36"/>
      <c r="AW347" s="36"/>
      <c r="AX347" s="36"/>
      <c r="AY347" s="36"/>
      <c r="AZ347" s="36"/>
      <c r="BA347" s="36"/>
      <c r="BB347" s="36"/>
      <c r="BC347" s="36"/>
      <c r="BD347" s="36"/>
      <c r="BE347" s="36"/>
      <c r="BF347" s="36"/>
      <c r="BG347" s="36"/>
      <c r="BH347" s="36"/>
      <c r="BI347" s="36"/>
      <c r="BJ347" s="36"/>
      <c r="BK347" s="36"/>
      <c r="BL347" s="36"/>
      <c r="BM347" s="36"/>
      <c r="BN347" s="36"/>
      <c r="BO347" s="36"/>
      <c r="BP347" s="36"/>
      <c r="BQ347" s="36"/>
      <c r="BR347" s="36"/>
      <c r="BS347" s="36"/>
      <c r="BT347" s="36"/>
      <c r="BU347" s="36"/>
      <c r="BV347" s="36"/>
      <c r="BW347" s="36"/>
      <c r="BX347" s="36"/>
      <c r="BY347" s="36"/>
      <c r="BZ347" s="36"/>
      <c r="CA347" s="36"/>
      <c r="CB347" s="36"/>
      <c r="CC347" s="36"/>
      <c r="CD347" s="36"/>
      <c r="CE347" s="36"/>
      <c r="CF347" s="36"/>
      <c r="CG347" s="36"/>
      <c r="CH347" s="36"/>
      <c r="CI347" s="36"/>
      <c r="CJ347" s="36"/>
      <c r="CK347" s="36"/>
      <c r="CL347" s="36"/>
      <c r="CM347" s="36"/>
      <c r="CN347" s="36"/>
      <c r="CO347" s="36"/>
      <c r="CP347" s="36"/>
      <c r="CQ347" s="36"/>
      <c r="CR347" s="36"/>
      <c r="CS347" s="36"/>
      <c r="CT347" s="36"/>
      <c r="CU347" s="36"/>
      <c r="CV347" s="36"/>
      <c r="CW347" s="36"/>
      <c r="CX347" s="36"/>
      <c r="CY347" s="36"/>
      <c r="CZ347" s="36"/>
      <c r="DA347" s="36"/>
      <c r="DB347" s="36"/>
      <c r="DC347" s="36"/>
      <c r="DD347" s="36"/>
      <c r="DE347" s="36"/>
      <c r="DF347" s="36"/>
      <c r="DG347" s="36"/>
      <c r="DH347" s="36"/>
      <c r="DI347" s="36"/>
      <c r="DJ347" s="36"/>
      <c r="DK347" s="36"/>
      <c r="DL347" s="36"/>
      <c r="DM347" s="36"/>
      <c r="DN347" s="36"/>
      <c r="DO347" s="36"/>
      <c r="DP347" s="56">
        <v>0</v>
      </c>
      <c r="DQ347" s="37">
        <v>1</v>
      </c>
      <c r="DR347" s="37">
        <f>PRODUCT(Таблица1[[#This Row],[Столбец4]:[РЕГ НТЛ]])</f>
        <v>0</v>
      </c>
    </row>
    <row r="348" spans="1:122" x14ac:dyDescent="0.25">
      <c r="A348" s="38">
        <v>54</v>
      </c>
      <c r="B348" s="39" t="s">
        <v>279</v>
      </c>
      <c r="C348" s="39" t="s">
        <v>28</v>
      </c>
      <c r="D348" s="39" t="s">
        <v>11</v>
      </c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>
        <v>3</v>
      </c>
      <c r="AI348" s="39"/>
      <c r="AJ348" s="39"/>
      <c r="AK348" s="39"/>
      <c r="AL348" s="39"/>
      <c r="AM348" s="39"/>
      <c r="AN348" s="39"/>
      <c r="AO348" s="39"/>
      <c r="AP348" s="39"/>
      <c r="AQ348" s="39"/>
      <c r="AR348" s="39"/>
      <c r="AS348" s="39"/>
      <c r="AT348" s="39"/>
      <c r="AU348" s="39"/>
      <c r="AV348" s="39"/>
      <c r="AW348" s="39"/>
      <c r="AX348" s="39"/>
      <c r="AY348" s="39"/>
      <c r="AZ348" s="39"/>
      <c r="BA348" s="39"/>
      <c r="BB348" s="39"/>
      <c r="BC348" s="39"/>
      <c r="BD348" s="39"/>
      <c r="BE348" s="39"/>
      <c r="BF348" s="39"/>
      <c r="BG348" s="39"/>
      <c r="BH348" s="39"/>
      <c r="BI348" s="39"/>
      <c r="BJ348" s="39"/>
      <c r="BK348" s="39"/>
      <c r="BL348" s="39"/>
      <c r="BM348" s="39"/>
      <c r="BN348" s="39"/>
      <c r="BO348" s="39"/>
      <c r="BP348" s="39"/>
      <c r="BQ348" s="39"/>
      <c r="BR348" s="39"/>
      <c r="BS348" s="39"/>
      <c r="BT348" s="39"/>
      <c r="BU348" s="39"/>
      <c r="BV348" s="39"/>
      <c r="BW348" s="39"/>
      <c r="BX348" s="39"/>
      <c r="BY348" s="39"/>
      <c r="BZ348" s="39"/>
      <c r="CA348" s="39"/>
      <c r="CB348" s="39"/>
      <c r="CC348" s="39"/>
      <c r="CD348" s="39"/>
      <c r="CE348" s="39"/>
      <c r="CF348" s="39"/>
      <c r="CG348" s="39"/>
      <c r="CH348" s="39"/>
      <c r="CI348" s="39"/>
      <c r="CJ348" s="39"/>
      <c r="CK348" s="39"/>
      <c r="CL348" s="39"/>
      <c r="CM348" s="39"/>
      <c r="CN348" s="39"/>
      <c r="CO348" s="39"/>
      <c r="CP348" s="39"/>
      <c r="CQ348" s="39"/>
      <c r="CR348" s="39"/>
      <c r="CS348" s="39"/>
      <c r="CT348" s="39"/>
      <c r="CU348" s="39"/>
      <c r="CV348" s="39"/>
      <c r="CW348" s="39"/>
      <c r="CX348" s="39"/>
      <c r="CY348" s="39"/>
      <c r="CZ348" s="39"/>
      <c r="DA348" s="39"/>
      <c r="DB348" s="39"/>
      <c r="DC348" s="39"/>
      <c r="DD348" s="39"/>
      <c r="DE348" s="39"/>
      <c r="DF348" s="39"/>
      <c r="DG348" s="39"/>
      <c r="DH348" s="39"/>
      <c r="DI348" s="39"/>
      <c r="DJ348" s="39"/>
      <c r="DK348" s="39"/>
      <c r="DL348" s="39"/>
      <c r="DM348" s="39"/>
      <c r="DN348" s="39"/>
      <c r="DO348" s="39"/>
      <c r="DP348" s="55">
        <v>0</v>
      </c>
      <c r="DQ348" s="40">
        <v>1</v>
      </c>
      <c r="DR348" s="40">
        <f>PRODUCT(Таблица1[[#This Row],[Столбец4]:[РЕГ НТЛ]])</f>
        <v>0</v>
      </c>
    </row>
    <row r="349" spans="1:122" x14ac:dyDescent="0.25">
      <c r="A349" s="35">
        <v>54</v>
      </c>
      <c r="B349" s="36" t="s">
        <v>279</v>
      </c>
      <c r="C349" s="36" t="s">
        <v>28</v>
      </c>
      <c r="D349" s="36" t="s">
        <v>11</v>
      </c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>
        <v>4</v>
      </c>
      <c r="AJ349" s="36"/>
      <c r="AK349" s="36"/>
      <c r="AL349" s="36"/>
      <c r="AM349" s="36"/>
      <c r="AN349" s="36"/>
      <c r="AO349" s="36"/>
      <c r="AP349" s="36"/>
      <c r="AQ349" s="36"/>
      <c r="AR349" s="36"/>
      <c r="AS349" s="36"/>
      <c r="AT349" s="36"/>
      <c r="AU349" s="36"/>
      <c r="AV349" s="36"/>
      <c r="AW349" s="36"/>
      <c r="AX349" s="36"/>
      <c r="AY349" s="36"/>
      <c r="AZ349" s="36"/>
      <c r="BA349" s="36"/>
      <c r="BB349" s="36"/>
      <c r="BC349" s="36"/>
      <c r="BD349" s="36"/>
      <c r="BE349" s="36"/>
      <c r="BF349" s="36"/>
      <c r="BG349" s="36"/>
      <c r="BH349" s="36"/>
      <c r="BI349" s="36"/>
      <c r="BJ349" s="36"/>
      <c r="BK349" s="36"/>
      <c r="BL349" s="36"/>
      <c r="BM349" s="36"/>
      <c r="BN349" s="36"/>
      <c r="BO349" s="36"/>
      <c r="BP349" s="36"/>
      <c r="BQ349" s="36"/>
      <c r="BR349" s="36"/>
      <c r="BS349" s="36"/>
      <c r="BT349" s="36"/>
      <c r="BU349" s="36"/>
      <c r="BV349" s="36"/>
      <c r="BW349" s="36"/>
      <c r="BX349" s="36"/>
      <c r="BY349" s="36"/>
      <c r="BZ349" s="36"/>
      <c r="CA349" s="36"/>
      <c r="CB349" s="36"/>
      <c r="CC349" s="36"/>
      <c r="CD349" s="36"/>
      <c r="CE349" s="36"/>
      <c r="CF349" s="36"/>
      <c r="CG349" s="36"/>
      <c r="CH349" s="36"/>
      <c r="CI349" s="36"/>
      <c r="CJ349" s="36"/>
      <c r="CK349" s="36"/>
      <c r="CL349" s="36"/>
      <c r="CM349" s="36"/>
      <c r="CN349" s="36"/>
      <c r="CO349" s="36"/>
      <c r="CP349" s="36"/>
      <c r="CQ349" s="36"/>
      <c r="CR349" s="36"/>
      <c r="CS349" s="36"/>
      <c r="CT349" s="36"/>
      <c r="CU349" s="36"/>
      <c r="CV349" s="36"/>
      <c r="CW349" s="36"/>
      <c r="CX349" s="36"/>
      <c r="CY349" s="36"/>
      <c r="CZ349" s="36"/>
      <c r="DA349" s="36"/>
      <c r="DB349" s="36"/>
      <c r="DC349" s="36"/>
      <c r="DD349" s="36"/>
      <c r="DE349" s="36"/>
      <c r="DF349" s="36"/>
      <c r="DG349" s="36"/>
      <c r="DH349" s="36"/>
      <c r="DI349" s="36"/>
      <c r="DJ349" s="36"/>
      <c r="DK349" s="36"/>
      <c r="DL349" s="36"/>
      <c r="DM349" s="36"/>
      <c r="DN349" s="36"/>
      <c r="DO349" s="36"/>
      <c r="DP349" s="55">
        <v>0</v>
      </c>
      <c r="DQ349" s="37">
        <v>1</v>
      </c>
      <c r="DR349" s="37">
        <f>PRODUCT(Таблица1[[#This Row],[Столбец4]:[РЕГ НТЛ]])</f>
        <v>0</v>
      </c>
    </row>
    <row r="350" spans="1:122" x14ac:dyDescent="0.25">
      <c r="A350" s="35">
        <v>54</v>
      </c>
      <c r="B350" s="36" t="s">
        <v>279</v>
      </c>
      <c r="C350" s="36" t="s">
        <v>28</v>
      </c>
      <c r="D350" s="36" t="s">
        <v>11</v>
      </c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>
        <v>3</v>
      </c>
      <c r="AL350" s="36"/>
      <c r="AM350" s="36"/>
      <c r="AN350" s="36"/>
      <c r="AO350" s="36"/>
      <c r="AP350" s="36"/>
      <c r="AQ350" s="36"/>
      <c r="AR350" s="36"/>
      <c r="AS350" s="36"/>
      <c r="AT350" s="36"/>
      <c r="AU350" s="36"/>
      <c r="AV350" s="36"/>
      <c r="AW350" s="36"/>
      <c r="AX350" s="36"/>
      <c r="AY350" s="36"/>
      <c r="AZ350" s="36"/>
      <c r="BA350" s="36"/>
      <c r="BB350" s="36"/>
      <c r="BC350" s="36"/>
      <c r="BD350" s="36"/>
      <c r="BE350" s="36"/>
      <c r="BF350" s="36"/>
      <c r="BG350" s="36"/>
      <c r="BH350" s="36"/>
      <c r="BI350" s="36"/>
      <c r="BJ350" s="36"/>
      <c r="BK350" s="36"/>
      <c r="BL350" s="36"/>
      <c r="BM350" s="36"/>
      <c r="BN350" s="36"/>
      <c r="BO350" s="36"/>
      <c r="BP350" s="36"/>
      <c r="BQ350" s="36"/>
      <c r="BR350" s="36"/>
      <c r="BS350" s="36"/>
      <c r="BT350" s="36"/>
      <c r="BU350" s="36"/>
      <c r="BV350" s="36"/>
      <c r="BW350" s="36"/>
      <c r="BX350" s="36"/>
      <c r="BY350" s="36"/>
      <c r="BZ350" s="36"/>
      <c r="CA350" s="36"/>
      <c r="CB350" s="36"/>
      <c r="CC350" s="36"/>
      <c r="CD350" s="36"/>
      <c r="CE350" s="36"/>
      <c r="CF350" s="36"/>
      <c r="CG350" s="36"/>
      <c r="CH350" s="36"/>
      <c r="CI350" s="36"/>
      <c r="CJ350" s="36"/>
      <c r="CK350" s="36"/>
      <c r="CL350" s="36"/>
      <c r="CM350" s="36"/>
      <c r="CN350" s="36"/>
      <c r="CO350" s="36"/>
      <c r="CP350" s="36"/>
      <c r="CQ350" s="36"/>
      <c r="CR350" s="36"/>
      <c r="CS350" s="36"/>
      <c r="CT350" s="36"/>
      <c r="CU350" s="36"/>
      <c r="CV350" s="36"/>
      <c r="CW350" s="36"/>
      <c r="CX350" s="36"/>
      <c r="CY350" s="36"/>
      <c r="CZ350" s="36"/>
      <c r="DA350" s="36"/>
      <c r="DB350" s="36"/>
      <c r="DC350" s="36"/>
      <c r="DD350" s="36"/>
      <c r="DE350" s="36"/>
      <c r="DF350" s="36"/>
      <c r="DG350" s="36"/>
      <c r="DH350" s="36"/>
      <c r="DI350" s="36"/>
      <c r="DJ350" s="36"/>
      <c r="DK350" s="36"/>
      <c r="DL350" s="36"/>
      <c r="DM350" s="36"/>
      <c r="DN350" s="36"/>
      <c r="DO350" s="36"/>
      <c r="DP350" s="55">
        <v>0</v>
      </c>
      <c r="DQ350" s="37">
        <v>1</v>
      </c>
      <c r="DR350" s="37">
        <f>PRODUCT(Таблица1[[#This Row],[Столбец4]:[РЕГ НТЛ]])</f>
        <v>0</v>
      </c>
    </row>
    <row r="351" spans="1:122" x14ac:dyDescent="0.25">
      <c r="A351" s="38">
        <v>77</v>
      </c>
      <c r="B351" s="39" t="s">
        <v>280</v>
      </c>
      <c r="C351" s="39" t="s">
        <v>28</v>
      </c>
      <c r="D351" s="39" t="s">
        <v>11</v>
      </c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>
        <v>2</v>
      </c>
      <c r="AE351" s="39"/>
      <c r="AF351" s="39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  <c r="AS351" s="39"/>
      <c r="AT351" s="39"/>
      <c r="AU351" s="39"/>
      <c r="AV351" s="39"/>
      <c r="AW351" s="39"/>
      <c r="AX351" s="39"/>
      <c r="AY351" s="39"/>
      <c r="AZ351" s="39"/>
      <c r="BA351" s="39"/>
      <c r="BB351" s="39"/>
      <c r="BC351" s="39"/>
      <c r="BD351" s="39"/>
      <c r="BE351" s="39"/>
      <c r="BF351" s="39"/>
      <c r="BG351" s="39"/>
      <c r="BH351" s="39"/>
      <c r="BI351" s="39"/>
      <c r="BJ351" s="39"/>
      <c r="BK351" s="39"/>
      <c r="BL351" s="39"/>
      <c r="BM351" s="39"/>
      <c r="BN351" s="39"/>
      <c r="BO351" s="39"/>
      <c r="BP351" s="39"/>
      <c r="BQ351" s="39"/>
      <c r="BR351" s="39"/>
      <c r="BS351" s="39"/>
      <c r="BT351" s="39"/>
      <c r="BU351" s="39"/>
      <c r="BV351" s="39"/>
      <c r="BW351" s="39"/>
      <c r="BX351" s="39"/>
      <c r="BY351" s="39"/>
      <c r="BZ351" s="39"/>
      <c r="CA351" s="39"/>
      <c r="CB351" s="39"/>
      <c r="CC351" s="39"/>
      <c r="CD351" s="39"/>
      <c r="CE351" s="39"/>
      <c r="CF351" s="39"/>
      <c r="CG351" s="39"/>
      <c r="CH351" s="39"/>
      <c r="CI351" s="39"/>
      <c r="CJ351" s="39"/>
      <c r="CK351" s="39"/>
      <c r="CL351" s="39"/>
      <c r="CM351" s="39"/>
      <c r="CN351" s="39"/>
      <c r="CO351" s="39"/>
      <c r="CP351" s="39"/>
      <c r="CQ351" s="39"/>
      <c r="CR351" s="39"/>
      <c r="CS351" s="39"/>
      <c r="CT351" s="39"/>
      <c r="CU351" s="39"/>
      <c r="CV351" s="39"/>
      <c r="CW351" s="39"/>
      <c r="CX351" s="39"/>
      <c r="CY351" s="39"/>
      <c r="CZ351" s="39"/>
      <c r="DA351" s="39"/>
      <c r="DB351" s="39"/>
      <c r="DC351" s="39"/>
      <c r="DD351" s="39"/>
      <c r="DE351" s="39"/>
      <c r="DF351" s="39"/>
      <c r="DG351" s="39"/>
      <c r="DH351" s="39"/>
      <c r="DI351" s="39"/>
      <c r="DJ351" s="39"/>
      <c r="DK351" s="39"/>
      <c r="DL351" s="39"/>
      <c r="DM351" s="39"/>
      <c r="DN351" s="39"/>
      <c r="DO351" s="39"/>
      <c r="DP351" s="55">
        <v>0</v>
      </c>
      <c r="DQ351" s="40">
        <v>1</v>
      </c>
      <c r="DR351" s="40">
        <f>PRODUCT(Таблица1[[#This Row],[Столбец4]:[РЕГ НТЛ]])</f>
        <v>0</v>
      </c>
    </row>
    <row r="352" spans="1:122" x14ac:dyDescent="0.25">
      <c r="A352" s="35">
        <v>77</v>
      </c>
      <c r="B352" s="36" t="s">
        <v>280</v>
      </c>
      <c r="C352" s="36" t="s">
        <v>28</v>
      </c>
      <c r="D352" s="36" t="s">
        <v>11</v>
      </c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>
        <v>1</v>
      </c>
      <c r="AG352" s="36"/>
      <c r="AH352" s="36"/>
      <c r="AI352" s="36"/>
      <c r="AJ352" s="36"/>
      <c r="AK352" s="36"/>
      <c r="AL352" s="36"/>
      <c r="AM352" s="36"/>
      <c r="AN352" s="36"/>
      <c r="AO352" s="36"/>
      <c r="AP352" s="36"/>
      <c r="AQ352" s="36"/>
      <c r="AR352" s="36"/>
      <c r="AS352" s="36"/>
      <c r="AT352" s="36"/>
      <c r="AU352" s="36"/>
      <c r="AV352" s="36"/>
      <c r="AW352" s="36"/>
      <c r="AX352" s="36"/>
      <c r="AY352" s="36"/>
      <c r="AZ352" s="36"/>
      <c r="BA352" s="36"/>
      <c r="BB352" s="36"/>
      <c r="BC352" s="36"/>
      <c r="BD352" s="36"/>
      <c r="BE352" s="36"/>
      <c r="BF352" s="36"/>
      <c r="BG352" s="36"/>
      <c r="BH352" s="36"/>
      <c r="BI352" s="36"/>
      <c r="BJ352" s="36"/>
      <c r="BK352" s="36"/>
      <c r="BL352" s="36"/>
      <c r="BM352" s="36"/>
      <c r="BN352" s="36"/>
      <c r="BO352" s="36"/>
      <c r="BP352" s="36"/>
      <c r="BQ352" s="36"/>
      <c r="BR352" s="36"/>
      <c r="BS352" s="36"/>
      <c r="BT352" s="36"/>
      <c r="BU352" s="36"/>
      <c r="BV352" s="36"/>
      <c r="BW352" s="36"/>
      <c r="BX352" s="36"/>
      <c r="BY352" s="36"/>
      <c r="BZ352" s="36"/>
      <c r="CA352" s="36"/>
      <c r="CB352" s="36"/>
      <c r="CC352" s="36"/>
      <c r="CD352" s="36"/>
      <c r="CE352" s="36"/>
      <c r="CF352" s="36"/>
      <c r="CG352" s="36"/>
      <c r="CH352" s="36"/>
      <c r="CI352" s="36"/>
      <c r="CJ352" s="36"/>
      <c r="CK352" s="36"/>
      <c r="CL352" s="36"/>
      <c r="CM352" s="36"/>
      <c r="CN352" s="36"/>
      <c r="CO352" s="36"/>
      <c r="CP352" s="36"/>
      <c r="CQ352" s="36"/>
      <c r="CR352" s="36"/>
      <c r="CS352" s="36"/>
      <c r="CT352" s="36"/>
      <c r="CU352" s="36"/>
      <c r="CV352" s="36"/>
      <c r="CW352" s="36"/>
      <c r="CX352" s="36"/>
      <c r="CY352" s="36"/>
      <c r="CZ352" s="36"/>
      <c r="DA352" s="36"/>
      <c r="DB352" s="36"/>
      <c r="DC352" s="36"/>
      <c r="DD352" s="36"/>
      <c r="DE352" s="36"/>
      <c r="DF352" s="36"/>
      <c r="DG352" s="36"/>
      <c r="DH352" s="36"/>
      <c r="DI352" s="36"/>
      <c r="DJ352" s="36"/>
      <c r="DK352" s="36"/>
      <c r="DL352" s="36"/>
      <c r="DM352" s="36"/>
      <c r="DN352" s="36"/>
      <c r="DO352" s="36"/>
      <c r="DP352" s="55">
        <v>0</v>
      </c>
      <c r="DQ352" s="37">
        <v>1</v>
      </c>
      <c r="DR352" s="37">
        <f>PRODUCT(Таблица1[[#This Row],[Столбец4]:[РЕГ НТЛ]])</f>
        <v>0</v>
      </c>
    </row>
    <row r="353" spans="1:122" x14ac:dyDescent="0.25">
      <c r="A353" s="35">
        <v>77</v>
      </c>
      <c r="B353" s="36" t="s">
        <v>280</v>
      </c>
      <c r="C353" s="36" t="s">
        <v>28</v>
      </c>
      <c r="D353" s="36" t="s">
        <v>11</v>
      </c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>
        <v>1</v>
      </c>
      <c r="AL353" s="36"/>
      <c r="AM353" s="36"/>
      <c r="AN353" s="36"/>
      <c r="AO353" s="36"/>
      <c r="AP353" s="36"/>
      <c r="AQ353" s="36"/>
      <c r="AR353" s="36"/>
      <c r="AS353" s="36"/>
      <c r="AT353" s="36"/>
      <c r="AU353" s="36"/>
      <c r="AV353" s="36"/>
      <c r="AW353" s="36"/>
      <c r="AX353" s="36"/>
      <c r="AY353" s="36"/>
      <c r="AZ353" s="36"/>
      <c r="BA353" s="36"/>
      <c r="BB353" s="36"/>
      <c r="BC353" s="36"/>
      <c r="BD353" s="36"/>
      <c r="BE353" s="36"/>
      <c r="BF353" s="36"/>
      <c r="BG353" s="36"/>
      <c r="BH353" s="36"/>
      <c r="BI353" s="36"/>
      <c r="BJ353" s="36"/>
      <c r="BK353" s="36"/>
      <c r="BL353" s="36"/>
      <c r="BM353" s="36"/>
      <c r="BN353" s="36"/>
      <c r="BO353" s="36"/>
      <c r="BP353" s="36"/>
      <c r="BQ353" s="36"/>
      <c r="BR353" s="36"/>
      <c r="BS353" s="36"/>
      <c r="BT353" s="36"/>
      <c r="BU353" s="36"/>
      <c r="BV353" s="36"/>
      <c r="BW353" s="36"/>
      <c r="BX353" s="36"/>
      <c r="BY353" s="36"/>
      <c r="BZ353" s="36"/>
      <c r="CA353" s="36"/>
      <c r="CB353" s="36"/>
      <c r="CC353" s="36"/>
      <c r="CD353" s="36"/>
      <c r="CE353" s="36"/>
      <c r="CF353" s="36"/>
      <c r="CG353" s="36"/>
      <c r="CH353" s="36"/>
      <c r="CI353" s="36"/>
      <c r="CJ353" s="36"/>
      <c r="CK353" s="36"/>
      <c r="CL353" s="36"/>
      <c r="CM353" s="36"/>
      <c r="CN353" s="36"/>
      <c r="CO353" s="36"/>
      <c r="CP353" s="36"/>
      <c r="CQ353" s="36"/>
      <c r="CR353" s="36"/>
      <c r="CS353" s="36"/>
      <c r="CT353" s="36"/>
      <c r="CU353" s="36"/>
      <c r="CV353" s="36"/>
      <c r="CW353" s="36"/>
      <c r="CX353" s="36"/>
      <c r="CY353" s="36"/>
      <c r="CZ353" s="36"/>
      <c r="DA353" s="36"/>
      <c r="DB353" s="36"/>
      <c r="DC353" s="36"/>
      <c r="DD353" s="36"/>
      <c r="DE353" s="36"/>
      <c r="DF353" s="36"/>
      <c r="DG353" s="36"/>
      <c r="DH353" s="36"/>
      <c r="DI353" s="36"/>
      <c r="DJ353" s="36"/>
      <c r="DK353" s="36"/>
      <c r="DL353" s="36"/>
      <c r="DM353" s="36"/>
      <c r="DN353" s="36"/>
      <c r="DO353" s="36"/>
      <c r="DP353" s="55">
        <v>0</v>
      </c>
      <c r="DQ353" s="37">
        <v>1</v>
      </c>
      <c r="DR353" s="37">
        <f>PRODUCT(Таблица1[[#This Row],[Столбец4]:[РЕГ НТЛ]])</f>
        <v>0</v>
      </c>
    </row>
    <row r="354" spans="1:122" x14ac:dyDescent="0.25">
      <c r="A354" s="10">
        <v>13</v>
      </c>
      <c r="B354" s="2" t="s">
        <v>281</v>
      </c>
      <c r="C354" s="2" t="s">
        <v>23</v>
      </c>
      <c r="D354" s="2" t="s">
        <v>116</v>
      </c>
      <c r="E354" s="2"/>
      <c r="F354" s="2"/>
      <c r="G354" s="2"/>
      <c r="H354" s="2">
        <v>8.8000000000000007</v>
      </c>
      <c r="I354" s="2">
        <v>8.4</v>
      </c>
      <c r="J354" s="2">
        <v>9.6</v>
      </c>
      <c r="K354" s="2">
        <v>8.4</v>
      </c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55">
        <v>0</v>
      </c>
      <c r="DQ354" s="23">
        <v>0</v>
      </c>
      <c r="DR354" s="23">
        <f>PRODUCT(Таблица1[[#This Row],[Столбец4]:[РЕГ НТЛ]])</f>
        <v>0</v>
      </c>
    </row>
    <row r="355" spans="1:122" x14ac:dyDescent="0.25">
      <c r="A355" s="38">
        <v>73</v>
      </c>
      <c r="B355" s="39" t="s">
        <v>282</v>
      </c>
      <c r="C355" s="39" t="s">
        <v>28</v>
      </c>
      <c r="D355" s="39" t="s">
        <v>11</v>
      </c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>
        <v>1</v>
      </c>
      <c r="AJ355" s="39"/>
      <c r="AK355" s="39"/>
      <c r="AL355" s="39"/>
      <c r="AM355" s="39"/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  <c r="AX355" s="39"/>
      <c r="AY355" s="39"/>
      <c r="AZ355" s="39"/>
      <c r="BA355" s="39"/>
      <c r="BB355" s="39"/>
      <c r="BC355" s="39"/>
      <c r="BD355" s="39"/>
      <c r="BE355" s="39"/>
      <c r="BF355" s="39"/>
      <c r="BG355" s="39"/>
      <c r="BH355" s="39"/>
      <c r="BI355" s="39"/>
      <c r="BJ355" s="39"/>
      <c r="BK355" s="39"/>
      <c r="BL355" s="39"/>
      <c r="BM355" s="39"/>
      <c r="BN355" s="39"/>
      <c r="BO355" s="39"/>
      <c r="BP355" s="39"/>
      <c r="BQ355" s="39"/>
      <c r="BR355" s="39"/>
      <c r="BS355" s="39"/>
      <c r="BT355" s="39"/>
      <c r="BU355" s="39"/>
      <c r="BV355" s="39"/>
      <c r="BW355" s="39"/>
      <c r="BX355" s="39"/>
      <c r="BY355" s="39"/>
      <c r="BZ355" s="39"/>
      <c r="CA355" s="39"/>
      <c r="CB355" s="39"/>
      <c r="CC355" s="39"/>
      <c r="CD355" s="39"/>
      <c r="CE355" s="39"/>
      <c r="CF355" s="39"/>
      <c r="CG355" s="39"/>
      <c r="CH355" s="39"/>
      <c r="CI355" s="39"/>
      <c r="CJ355" s="39"/>
      <c r="CK355" s="39"/>
      <c r="CL355" s="39"/>
      <c r="CM355" s="39"/>
      <c r="CN355" s="39"/>
      <c r="CO355" s="39"/>
      <c r="CP355" s="39"/>
      <c r="CQ355" s="39"/>
      <c r="CR355" s="39"/>
      <c r="CS355" s="39"/>
      <c r="CT355" s="39"/>
      <c r="CU355" s="39"/>
      <c r="CV355" s="39"/>
      <c r="CW355" s="39"/>
      <c r="CX355" s="39"/>
      <c r="CY355" s="39"/>
      <c r="CZ355" s="39"/>
      <c r="DA355" s="39"/>
      <c r="DB355" s="39"/>
      <c r="DC355" s="39"/>
      <c r="DD355" s="39"/>
      <c r="DE355" s="39"/>
      <c r="DF355" s="39"/>
      <c r="DG355" s="39"/>
      <c r="DH355" s="39"/>
      <c r="DI355" s="39"/>
      <c r="DJ355" s="39"/>
      <c r="DK355" s="39"/>
      <c r="DL355" s="39"/>
      <c r="DM355" s="39"/>
      <c r="DN355" s="39"/>
      <c r="DO355" s="39"/>
      <c r="DP355" s="55">
        <v>0</v>
      </c>
      <c r="DQ355" s="40">
        <v>1</v>
      </c>
      <c r="DR355" s="40">
        <f>PRODUCT(Таблица1[[#This Row],[Столбец4]:[РЕГ НТЛ]])</f>
        <v>0</v>
      </c>
    </row>
    <row r="356" spans="1:122" x14ac:dyDescent="0.25">
      <c r="A356" s="10">
        <v>46</v>
      </c>
      <c r="B356" s="2" t="s">
        <v>283</v>
      </c>
      <c r="C356" s="2" t="s">
        <v>30</v>
      </c>
      <c r="D356" s="2" t="s">
        <v>31</v>
      </c>
      <c r="E356" s="2"/>
      <c r="F356" s="2"/>
      <c r="G356" s="2"/>
      <c r="H356" s="2">
        <v>8.6</v>
      </c>
      <c r="I356" s="2">
        <v>8.6</v>
      </c>
      <c r="J356" s="2">
        <v>8.8000000000000007</v>
      </c>
      <c r="K356" s="2">
        <v>8.6</v>
      </c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55">
        <v>0</v>
      </c>
      <c r="DQ356" s="23">
        <v>1</v>
      </c>
      <c r="DR356" s="23">
        <f>PRODUCT(Таблица1[[#This Row],[Столбец4]:[РЕГ НТЛ]])</f>
        <v>0</v>
      </c>
    </row>
    <row r="357" spans="1:122" x14ac:dyDescent="0.25">
      <c r="A357" s="10">
        <v>46</v>
      </c>
      <c r="B357" s="2" t="s">
        <v>283</v>
      </c>
      <c r="C357" s="2" t="s">
        <v>30</v>
      </c>
      <c r="D357" s="2" t="s">
        <v>31</v>
      </c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>
        <v>9</v>
      </c>
      <c r="P357" s="2">
        <v>9</v>
      </c>
      <c r="Q357" s="2">
        <v>9.8000000000000007</v>
      </c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55">
        <v>0</v>
      </c>
      <c r="DQ357" s="23">
        <v>1</v>
      </c>
      <c r="DR357" s="23">
        <f>PRODUCT(Таблица1[[#This Row],[Столбец4]:[РЕГ НТЛ]])</f>
        <v>0</v>
      </c>
    </row>
    <row r="358" spans="1:122" x14ac:dyDescent="0.25">
      <c r="A358" s="10">
        <v>27</v>
      </c>
      <c r="B358" s="2" t="s">
        <v>284</v>
      </c>
      <c r="C358" s="2" t="s">
        <v>23</v>
      </c>
      <c r="D358" s="2" t="s">
        <v>130</v>
      </c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>
        <v>9</v>
      </c>
      <c r="P358" s="2">
        <v>9.4</v>
      </c>
      <c r="Q358" s="2">
        <v>9.6</v>
      </c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55">
        <v>0</v>
      </c>
      <c r="DQ358" s="23">
        <v>1</v>
      </c>
      <c r="DR358" s="23">
        <f>PRODUCT(Таблица1[[#This Row],[Столбец4]:[РЕГ НТЛ]])</f>
        <v>0</v>
      </c>
    </row>
    <row r="359" spans="1:122" x14ac:dyDescent="0.25">
      <c r="A359" s="35">
        <v>89</v>
      </c>
      <c r="B359" s="36" t="s">
        <v>285</v>
      </c>
      <c r="C359" s="36" t="s">
        <v>32</v>
      </c>
      <c r="D359" s="36" t="s">
        <v>162</v>
      </c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  <c r="AN359" s="36"/>
      <c r="AO359" s="36"/>
      <c r="AP359" s="36"/>
      <c r="AQ359" s="36"/>
      <c r="AR359" s="36"/>
      <c r="AS359" s="36"/>
      <c r="AT359" s="36"/>
      <c r="AU359" s="36"/>
      <c r="AV359" s="36"/>
      <c r="AW359" s="36"/>
      <c r="AX359" s="36"/>
      <c r="AY359" s="36"/>
      <c r="AZ359" s="36"/>
      <c r="BA359" s="36"/>
      <c r="BB359" s="36"/>
      <c r="BC359" s="36"/>
      <c r="BD359" s="36"/>
      <c r="BE359" s="36"/>
      <c r="BF359" s="36"/>
      <c r="BG359" s="36"/>
      <c r="BH359" s="36"/>
      <c r="BI359" s="36"/>
      <c r="BJ359" s="36"/>
      <c r="BK359" s="36"/>
      <c r="BL359" s="36"/>
      <c r="BM359" s="36"/>
      <c r="BN359" s="36"/>
      <c r="BO359" s="36"/>
      <c r="BP359" s="36"/>
      <c r="BQ359" s="36"/>
      <c r="BR359" s="36"/>
      <c r="BS359" s="36"/>
      <c r="BT359" s="36"/>
      <c r="BU359" s="36"/>
      <c r="BV359" s="36"/>
      <c r="BW359" s="36"/>
      <c r="BX359" s="36"/>
      <c r="BY359" s="36"/>
      <c r="BZ359" s="36"/>
      <c r="CA359" s="36"/>
      <c r="CB359" s="36"/>
      <c r="CC359" s="36"/>
      <c r="CD359" s="36"/>
      <c r="CE359" s="36"/>
      <c r="CF359" s="36"/>
      <c r="CG359" s="36"/>
      <c r="CH359" s="36"/>
      <c r="CI359" s="36"/>
      <c r="CJ359" s="36"/>
      <c r="CK359" s="36"/>
      <c r="CL359" s="36"/>
      <c r="CM359" s="36"/>
      <c r="CN359" s="36">
        <v>8.8000000000000007</v>
      </c>
      <c r="CO359" s="36">
        <v>8.8000000000000007</v>
      </c>
      <c r="CP359" s="36">
        <v>9</v>
      </c>
      <c r="CQ359" s="36"/>
      <c r="CR359" s="36"/>
      <c r="CS359" s="36"/>
      <c r="CT359" s="36"/>
      <c r="CU359" s="36"/>
      <c r="CV359" s="36"/>
      <c r="CW359" s="36"/>
      <c r="CX359" s="36"/>
      <c r="CY359" s="36"/>
      <c r="CZ359" s="36"/>
      <c r="DA359" s="36"/>
      <c r="DB359" s="36"/>
      <c r="DC359" s="36"/>
      <c r="DD359" s="36"/>
      <c r="DE359" s="36"/>
      <c r="DF359" s="36"/>
      <c r="DG359" s="36"/>
      <c r="DH359" s="36"/>
      <c r="DI359" s="36"/>
      <c r="DJ359" s="36"/>
      <c r="DK359" s="36"/>
      <c r="DL359" s="36"/>
      <c r="DM359" s="36"/>
      <c r="DN359" s="36"/>
      <c r="DO359" s="36"/>
      <c r="DP359" s="55">
        <v>0</v>
      </c>
      <c r="DQ359" s="37">
        <v>0</v>
      </c>
      <c r="DR359" s="37">
        <f>PRODUCT(Таблица1[[#This Row],[Столбец4]:[РЕГ НТЛ]])</f>
        <v>0</v>
      </c>
    </row>
    <row r="360" spans="1:122" x14ac:dyDescent="0.25">
      <c r="A360" s="35">
        <v>72</v>
      </c>
      <c r="B360" s="36" t="s">
        <v>221</v>
      </c>
      <c r="C360" s="36" t="s">
        <v>23</v>
      </c>
      <c r="D360" s="36" t="s">
        <v>24</v>
      </c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  <c r="AN360" s="36">
        <v>8.6</v>
      </c>
      <c r="AO360" s="36">
        <v>8.4</v>
      </c>
      <c r="AP360" s="36">
        <v>9</v>
      </c>
      <c r="AQ360" s="36">
        <v>8.4</v>
      </c>
      <c r="AR360" s="36"/>
      <c r="AS360" s="36"/>
      <c r="AT360" s="36"/>
      <c r="AU360" s="36"/>
      <c r="AV360" s="36"/>
      <c r="AW360" s="36"/>
      <c r="AX360" s="36"/>
      <c r="AY360" s="36"/>
      <c r="AZ360" s="36"/>
      <c r="BA360" s="36"/>
      <c r="BB360" s="36"/>
      <c r="BC360" s="36"/>
      <c r="BD360" s="36"/>
      <c r="BE360" s="36"/>
      <c r="BF360" s="36"/>
      <c r="BG360" s="36"/>
      <c r="BH360" s="36"/>
      <c r="BI360" s="36"/>
      <c r="BJ360" s="36"/>
      <c r="BK360" s="36"/>
      <c r="BL360" s="36"/>
      <c r="BM360" s="36"/>
      <c r="BN360" s="36"/>
      <c r="BO360" s="36"/>
      <c r="BP360" s="36"/>
      <c r="BQ360" s="36"/>
      <c r="BR360" s="36"/>
      <c r="BS360" s="36"/>
      <c r="BT360" s="36"/>
      <c r="BU360" s="36"/>
      <c r="BV360" s="36"/>
      <c r="BW360" s="36"/>
      <c r="BX360" s="36"/>
      <c r="BY360" s="36"/>
      <c r="BZ360" s="36"/>
      <c r="CA360" s="36"/>
      <c r="CB360" s="36"/>
      <c r="CC360" s="36"/>
      <c r="CD360" s="36"/>
      <c r="CE360" s="36"/>
      <c r="CF360" s="36"/>
      <c r="CG360" s="36"/>
      <c r="CH360" s="36"/>
      <c r="CI360" s="36"/>
      <c r="CJ360" s="36"/>
      <c r="CK360" s="36"/>
      <c r="CL360" s="36"/>
      <c r="CM360" s="36"/>
      <c r="CN360" s="36"/>
      <c r="CO360" s="36"/>
      <c r="CP360" s="36"/>
      <c r="CQ360" s="36"/>
      <c r="CR360" s="36"/>
      <c r="CS360" s="36"/>
      <c r="CT360" s="36"/>
      <c r="CU360" s="36"/>
      <c r="CV360" s="36"/>
      <c r="CW360" s="36"/>
      <c r="CX360" s="36"/>
      <c r="CY360" s="36"/>
      <c r="CZ360" s="36"/>
      <c r="DA360" s="36"/>
      <c r="DB360" s="36"/>
      <c r="DC360" s="36"/>
      <c r="DD360" s="36"/>
      <c r="DE360" s="36"/>
      <c r="DF360" s="36"/>
      <c r="DG360" s="36"/>
      <c r="DH360" s="36"/>
      <c r="DI360" s="36"/>
      <c r="DJ360" s="36"/>
      <c r="DK360" s="36"/>
      <c r="DL360" s="36"/>
      <c r="DM360" s="36"/>
      <c r="DN360" s="36"/>
      <c r="DO360" s="36"/>
      <c r="DP360" s="55">
        <v>0</v>
      </c>
      <c r="DQ360" s="37">
        <v>1</v>
      </c>
      <c r="DR360" s="37">
        <f>PRODUCT(Таблица1[[#This Row],[Столбец4]:[РЕГ НТЛ]])</f>
        <v>0</v>
      </c>
    </row>
    <row r="361" spans="1:122" x14ac:dyDescent="0.25">
      <c r="A361" s="35">
        <v>72</v>
      </c>
      <c r="B361" s="36" t="s">
        <v>221</v>
      </c>
      <c r="C361" s="36" t="s">
        <v>23</v>
      </c>
      <c r="D361" s="36" t="s">
        <v>111</v>
      </c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  <c r="AN361" s="36"/>
      <c r="AO361" s="36"/>
      <c r="AP361" s="36"/>
      <c r="AQ361" s="36"/>
      <c r="AR361" s="36"/>
      <c r="AS361" s="36"/>
      <c r="AT361" s="36"/>
      <c r="AU361" s="36"/>
      <c r="AV361" s="36"/>
      <c r="AW361" s="36"/>
      <c r="AX361" s="36"/>
      <c r="AY361" s="36"/>
      <c r="AZ361" s="36"/>
      <c r="BA361" s="36"/>
      <c r="BB361" s="36"/>
      <c r="BC361" s="36"/>
      <c r="BD361" s="36"/>
      <c r="BE361" s="36"/>
      <c r="BF361" s="36"/>
      <c r="BG361" s="36"/>
      <c r="BH361" s="36"/>
      <c r="BI361" s="36"/>
      <c r="BJ361" s="36"/>
      <c r="BK361" s="36"/>
      <c r="BL361" s="36">
        <v>2</v>
      </c>
      <c r="BM361" s="36"/>
      <c r="BN361" s="36"/>
      <c r="BO361" s="36"/>
      <c r="BP361" s="36"/>
      <c r="BQ361" s="36"/>
      <c r="BR361" s="36"/>
      <c r="BS361" s="36"/>
      <c r="BT361" s="36"/>
      <c r="BU361" s="36"/>
      <c r="BV361" s="36"/>
      <c r="BW361" s="36"/>
      <c r="BX361" s="36"/>
      <c r="BY361" s="36"/>
      <c r="BZ361" s="36"/>
      <c r="CA361" s="36"/>
      <c r="CB361" s="36"/>
      <c r="CC361" s="36"/>
      <c r="CD361" s="36"/>
      <c r="CE361" s="36"/>
      <c r="CF361" s="36"/>
      <c r="CG361" s="36"/>
      <c r="CH361" s="36"/>
      <c r="CI361" s="36"/>
      <c r="CJ361" s="36"/>
      <c r="CK361" s="36"/>
      <c r="CL361" s="36"/>
      <c r="CM361" s="36"/>
      <c r="CN361" s="36"/>
      <c r="CO361" s="36"/>
      <c r="CP361" s="36"/>
      <c r="CQ361" s="36"/>
      <c r="CR361" s="36"/>
      <c r="CS361" s="36"/>
      <c r="CT361" s="36"/>
      <c r="CU361" s="36"/>
      <c r="CV361" s="36"/>
      <c r="CW361" s="36"/>
      <c r="CX361" s="36"/>
      <c r="CY361" s="36"/>
      <c r="CZ361" s="36"/>
      <c r="DA361" s="36"/>
      <c r="DB361" s="36"/>
      <c r="DC361" s="36"/>
      <c r="DD361" s="36"/>
      <c r="DE361" s="36"/>
      <c r="DF361" s="36"/>
      <c r="DG361" s="36"/>
      <c r="DH361" s="36"/>
      <c r="DI361" s="36"/>
      <c r="DJ361" s="36"/>
      <c r="DK361" s="36"/>
      <c r="DL361" s="36"/>
      <c r="DM361" s="36"/>
      <c r="DN361" s="36"/>
      <c r="DO361" s="36"/>
      <c r="DP361" s="55">
        <v>8</v>
      </c>
      <c r="DQ361" s="37">
        <v>1</v>
      </c>
      <c r="DR361" s="37">
        <f>PRODUCT(Таблица1[[#This Row],[Столбец4]:[РЕГ НТЛ]])</f>
        <v>8</v>
      </c>
    </row>
    <row r="362" spans="1:122" x14ac:dyDescent="0.25">
      <c r="A362" s="35">
        <v>72</v>
      </c>
      <c r="B362" s="36" t="s">
        <v>221</v>
      </c>
      <c r="C362" s="36" t="s">
        <v>23</v>
      </c>
      <c r="D362" s="36" t="s">
        <v>111</v>
      </c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>
        <v>3</v>
      </c>
      <c r="AF362" s="36"/>
      <c r="AG362" s="36"/>
      <c r="AH362" s="36"/>
      <c r="AI362" s="36"/>
      <c r="AJ362" s="36"/>
      <c r="AK362" s="36"/>
      <c r="AL362" s="36"/>
      <c r="AM362" s="36"/>
      <c r="AN362" s="36"/>
      <c r="AO362" s="36"/>
      <c r="AP362" s="36"/>
      <c r="AQ362" s="36"/>
      <c r="AR362" s="36"/>
      <c r="AS362" s="36"/>
      <c r="AT362" s="36"/>
      <c r="AU362" s="36"/>
      <c r="AV362" s="36"/>
      <c r="AW362" s="36"/>
      <c r="AX362" s="36"/>
      <c r="AY362" s="36"/>
      <c r="AZ362" s="36"/>
      <c r="BA362" s="36"/>
      <c r="BB362" s="36"/>
      <c r="BC362" s="36"/>
      <c r="BD362" s="36"/>
      <c r="BE362" s="36"/>
      <c r="BF362" s="36"/>
      <c r="BG362" s="36"/>
      <c r="BH362" s="36"/>
      <c r="BI362" s="36"/>
      <c r="BJ362" s="36"/>
      <c r="BK362" s="36"/>
      <c r="BL362" s="36"/>
      <c r="BM362" s="36"/>
      <c r="BN362" s="36"/>
      <c r="BO362" s="36"/>
      <c r="BP362" s="36"/>
      <c r="BQ362" s="36"/>
      <c r="BR362" s="36"/>
      <c r="BS362" s="36"/>
      <c r="BT362" s="36"/>
      <c r="BU362" s="36"/>
      <c r="BV362" s="36"/>
      <c r="BW362" s="36"/>
      <c r="BX362" s="36"/>
      <c r="BY362" s="36"/>
      <c r="BZ362" s="36"/>
      <c r="CA362" s="36"/>
      <c r="CB362" s="36"/>
      <c r="CC362" s="36"/>
      <c r="CD362" s="36"/>
      <c r="CE362" s="36"/>
      <c r="CF362" s="36"/>
      <c r="CG362" s="36"/>
      <c r="CH362" s="36"/>
      <c r="CI362" s="36"/>
      <c r="CJ362" s="36"/>
      <c r="CK362" s="36"/>
      <c r="CL362" s="36"/>
      <c r="CM362" s="36"/>
      <c r="CN362" s="36"/>
      <c r="CO362" s="36"/>
      <c r="CP362" s="36"/>
      <c r="CQ362" s="36"/>
      <c r="CR362" s="36"/>
      <c r="CS362" s="36"/>
      <c r="CT362" s="36"/>
      <c r="CU362" s="36"/>
      <c r="CV362" s="36"/>
      <c r="CW362" s="36"/>
      <c r="CX362" s="36"/>
      <c r="CY362" s="36"/>
      <c r="CZ362" s="36"/>
      <c r="DA362" s="36"/>
      <c r="DB362" s="36"/>
      <c r="DC362" s="36"/>
      <c r="DD362" s="36"/>
      <c r="DE362" s="36"/>
      <c r="DF362" s="36"/>
      <c r="DG362" s="36"/>
      <c r="DH362" s="36"/>
      <c r="DI362" s="36"/>
      <c r="DJ362" s="36"/>
      <c r="DK362" s="36"/>
      <c r="DL362" s="36"/>
      <c r="DM362" s="36"/>
      <c r="DN362" s="36"/>
      <c r="DO362" s="36"/>
      <c r="DP362" s="55">
        <v>0</v>
      </c>
      <c r="DQ362" s="37">
        <v>1</v>
      </c>
      <c r="DR362" s="37">
        <f>PRODUCT(Таблица1[[#This Row],[Столбец4]:[РЕГ НТЛ]])</f>
        <v>0</v>
      </c>
    </row>
    <row r="363" spans="1:122" x14ac:dyDescent="0.25">
      <c r="A363" s="35">
        <v>72</v>
      </c>
      <c r="B363" s="36" t="s">
        <v>221</v>
      </c>
      <c r="C363" s="36" t="s">
        <v>23</v>
      </c>
      <c r="D363" s="36" t="s">
        <v>111</v>
      </c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>
        <v>2</v>
      </c>
      <c r="AK363" s="36"/>
      <c r="AL363" s="36"/>
      <c r="AM363" s="36"/>
      <c r="AN363" s="36"/>
      <c r="AO363" s="36"/>
      <c r="AP363" s="36"/>
      <c r="AQ363" s="36"/>
      <c r="AR363" s="36"/>
      <c r="AS363" s="36"/>
      <c r="AT363" s="36"/>
      <c r="AU363" s="36"/>
      <c r="AV363" s="36"/>
      <c r="AW363" s="36"/>
      <c r="AX363" s="36"/>
      <c r="AY363" s="36"/>
      <c r="AZ363" s="36"/>
      <c r="BA363" s="36"/>
      <c r="BB363" s="36"/>
      <c r="BC363" s="36"/>
      <c r="BD363" s="36"/>
      <c r="BE363" s="36"/>
      <c r="BF363" s="36"/>
      <c r="BG363" s="36"/>
      <c r="BH363" s="36"/>
      <c r="BI363" s="36"/>
      <c r="BJ363" s="36"/>
      <c r="BK363" s="36"/>
      <c r="BL363" s="36"/>
      <c r="BM363" s="36"/>
      <c r="BN363" s="36"/>
      <c r="BO363" s="36"/>
      <c r="BP363" s="36"/>
      <c r="BQ363" s="36"/>
      <c r="BR363" s="36"/>
      <c r="BS363" s="36"/>
      <c r="BT363" s="36"/>
      <c r="BU363" s="36"/>
      <c r="BV363" s="36"/>
      <c r="BW363" s="36"/>
      <c r="BX363" s="36"/>
      <c r="BY363" s="36"/>
      <c r="BZ363" s="36"/>
      <c r="CA363" s="36"/>
      <c r="CB363" s="36"/>
      <c r="CC363" s="36"/>
      <c r="CD363" s="36"/>
      <c r="CE363" s="36"/>
      <c r="CF363" s="36"/>
      <c r="CG363" s="36"/>
      <c r="CH363" s="36"/>
      <c r="CI363" s="36"/>
      <c r="CJ363" s="36"/>
      <c r="CK363" s="36"/>
      <c r="CL363" s="36"/>
      <c r="CM363" s="36"/>
      <c r="CN363" s="36"/>
      <c r="CO363" s="36"/>
      <c r="CP363" s="36"/>
      <c r="CQ363" s="36"/>
      <c r="CR363" s="36"/>
      <c r="CS363" s="36"/>
      <c r="CT363" s="36"/>
      <c r="CU363" s="36"/>
      <c r="CV363" s="36"/>
      <c r="CW363" s="36"/>
      <c r="CX363" s="36"/>
      <c r="CY363" s="36"/>
      <c r="CZ363" s="36"/>
      <c r="DA363" s="36"/>
      <c r="DB363" s="36"/>
      <c r="DC363" s="36"/>
      <c r="DD363" s="36"/>
      <c r="DE363" s="36"/>
      <c r="DF363" s="36"/>
      <c r="DG363" s="36"/>
      <c r="DH363" s="36"/>
      <c r="DI363" s="36"/>
      <c r="DJ363" s="36"/>
      <c r="DK363" s="36"/>
      <c r="DL363" s="36"/>
      <c r="DM363" s="36"/>
      <c r="DN363" s="36"/>
      <c r="DO363" s="36"/>
      <c r="DP363" s="56">
        <v>0</v>
      </c>
      <c r="DQ363" s="37">
        <v>1</v>
      </c>
      <c r="DR363" s="37">
        <f>PRODUCT(Таблица1[[#This Row],[Столбец4]:[РЕГ НТЛ]])</f>
        <v>0</v>
      </c>
    </row>
    <row r="364" spans="1:122" x14ac:dyDescent="0.25">
      <c r="A364" s="38">
        <v>61</v>
      </c>
      <c r="B364" s="39" t="s">
        <v>223</v>
      </c>
      <c r="C364" s="36" t="s">
        <v>28</v>
      </c>
      <c r="D364" s="39" t="s">
        <v>29</v>
      </c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39"/>
      <c r="AN364" s="70">
        <v>8.8000000000000007</v>
      </c>
      <c r="AO364" s="70">
        <v>8.4</v>
      </c>
      <c r="AP364" s="70">
        <v>9</v>
      </c>
      <c r="AQ364" s="70">
        <v>8.6</v>
      </c>
      <c r="AR364" s="70"/>
      <c r="AS364" s="70"/>
      <c r="AT364" s="70"/>
      <c r="AU364" s="70"/>
      <c r="AV364" s="70"/>
      <c r="AW364" s="70"/>
      <c r="AX364" s="70"/>
      <c r="AY364" s="70"/>
      <c r="AZ364" s="39"/>
      <c r="BA364" s="39"/>
      <c r="BB364" s="39"/>
      <c r="BC364" s="39"/>
      <c r="BD364" s="39"/>
      <c r="BE364" s="39"/>
      <c r="BF364" s="39"/>
      <c r="BG364" s="39"/>
      <c r="BH364" s="39"/>
      <c r="BI364" s="39"/>
      <c r="BJ364" s="39"/>
      <c r="BK364" s="39"/>
      <c r="BL364" s="39"/>
      <c r="BM364" s="39"/>
      <c r="BN364" s="39"/>
      <c r="BO364" s="39"/>
      <c r="BP364" s="39"/>
      <c r="BQ364" s="39"/>
      <c r="BR364" s="39"/>
      <c r="BS364" s="39"/>
      <c r="BT364" s="39"/>
      <c r="BU364" s="39"/>
      <c r="BV364" s="39"/>
      <c r="BW364" s="39"/>
      <c r="BX364" s="39"/>
      <c r="BY364" s="39"/>
      <c r="BZ364" s="39"/>
      <c r="CA364" s="39"/>
      <c r="CB364" s="39"/>
      <c r="CC364" s="39"/>
      <c r="CD364" s="39"/>
      <c r="CE364" s="39"/>
      <c r="CF364" s="39"/>
      <c r="CG364" s="39"/>
      <c r="CH364" s="39"/>
      <c r="CI364" s="39"/>
      <c r="CJ364" s="39"/>
      <c r="CK364" s="39"/>
      <c r="CL364" s="39"/>
      <c r="CM364" s="39"/>
      <c r="CN364" s="39"/>
      <c r="CO364" s="39"/>
      <c r="CP364" s="39"/>
      <c r="CQ364" s="39"/>
      <c r="CR364" s="39"/>
      <c r="CS364" s="39"/>
      <c r="CT364" s="39"/>
      <c r="CU364" s="39"/>
      <c r="CV364" s="39"/>
      <c r="CW364" s="39"/>
      <c r="CX364" s="39"/>
      <c r="CY364" s="39"/>
      <c r="CZ364" s="39"/>
      <c r="DA364" s="39"/>
      <c r="DB364" s="39"/>
      <c r="DC364" s="39"/>
      <c r="DD364" s="39"/>
      <c r="DE364" s="39"/>
      <c r="DF364" s="39"/>
      <c r="DG364" s="39"/>
      <c r="DH364" s="39"/>
      <c r="DI364" s="39"/>
      <c r="DJ364" s="39"/>
      <c r="DK364" s="39"/>
      <c r="DL364" s="39"/>
      <c r="DM364" s="39"/>
      <c r="DN364" s="39"/>
      <c r="DO364" s="39"/>
      <c r="DP364" s="55">
        <v>0</v>
      </c>
      <c r="DQ364" s="40">
        <v>1</v>
      </c>
      <c r="DR364" s="40">
        <f>PRODUCT(Таблица1[[#This Row],[Столбец4]:[РЕГ НТЛ]])</f>
        <v>0</v>
      </c>
    </row>
    <row r="365" spans="1:122" x14ac:dyDescent="0.25">
      <c r="A365" s="35">
        <v>61</v>
      </c>
      <c r="B365" s="36" t="s">
        <v>223</v>
      </c>
      <c r="C365" s="36" t="s">
        <v>28</v>
      </c>
      <c r="D365" s="36" t="s">
        <v>29</v>
      </c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  <c r="AN365" s="67"/>
      <c r="AO365" s="67"/>
      <c r="AP365" s="67"/>
      <c r="AQ365" s="67"/>
      <c r="AR365" s="67"/>
      <c r="AS365" s="67"/>
      <c r="AT365" s="67"/>
      <c r="AU365" s="67"/>
      <c r="AV365" s="67">
        <v>9</v>
      </c>
      <c r="AW365" s="67">
        <v>9</v>
      </c>
      <c r="AX365" s="67">
        <v>9.4</v>
      </c>
      <c r="AY365" s="67"/>
      <c r="AZ365" s="36"/>
      <c r="BA365" s="36"/>
      <c r="BB365" s="36"/>
      <c r="BC365" s="36"/>
      <c r="BD365" s="36"/>
      <c r="BE365" s="36"/>
      <c r="BF365" s="36"/>
      <c r="BG365" s="36"/>
      <c r="BH365" s="36"/>
      <c r="BI365" s="36"/>
      <c r="BJ365" s="36"/>
      <c r="BK365" s="36"/>
      <c r="BL365" s="36"/>
      <c r="BM365" s="36"/>
      <c r="BN365" s="36"/>
      <c r="BO365" s="36"/>
      <c r="BP365" s="36"/>
      <c r="BQ365" s="36"/>
      <c r="BR365" s="36"/>
      <c r="BS365" s="36"/>
      <c r="BT365" s="36"/>
      <c r="BU365" s="36"/>
      <c r="BV365" s="36"/>
      <c r="BW365" s="36"/>
      <c r="BX365" s="36"/>
      <c r="BY365" s="36"/>
      <c r="BZ365" s="36"/>
      <c r="CA365" s="36"/>
      <c r="CB365" s="36"/>
      <c r="CC365" s="36"/>
      <c r="CD365" s="36"/>
      <c r="CE365" s="36"/>
      <c r="CF365" s="36"/>
      <c r="CG365" s="36"/>
      <c r="CH365" s="36"/>
      <c r="CI365" s="36"/>
      <c r="CJ365" s="36"/>
      <c r="CK365" s="36"/>
      <c r="CL365" s="36"/>
      <c r="CM365" s="36"/>
      <c r="CN365" s="36"/>
      <c r="CO365" s="36"/>
      <c r="CP365" s="36"/>
      <c r="CQ365" s="36"/>
      <c r="CR365" s="36"/>
      <c r="CS365" s="36"/>
      <c r="CT365" s="36"/>
      <c r="CU365" s="36"/>
      <c r="CV365" s="36"/>
      <c r="CW365" s="36"/>
      <c r="CX365" s="36"/>
      <c r="CY365" s="36"/>
      <c r="CZ365" s="36"/>
      <c r="DA365" s="36"/>
      <c r="DB365" s="36"/>
      <c r="DC365" s="36"/>
      <c r="DD365" s="36"/>
      <c r="DE365" s="36"/>
      <c r="DF365" s="36"/>
      <c r="DG365" s="36"/>
      <c r="DH365" s="36"/>
      <c r="DI365" s="36"/>
      <c r="DJ365" s="36"/>
      <c r="DK365" s="36"/>
      <c r="DL365" s="36"/>
      <c r="DM365" s="36"/>
      <c r="DN365" s="36"/>
      <c r="DO365" s="36"/>
      <c r="DP365" s="55">
        <v>0</v>
      </c>
      <c r="DQ365" s="37">
        <v>1</v>
      </c>
      <c r="DR365" s="37">
        <f>PRODUCT(Таблица1[[#This Row],[Столбец4]:[РЕГ НТЛ]])</f>
        <v>0</v>
      </c>
    </row>
    <row r="366" spans="1:122" x14ac:dyDescent="0.25">
      <c r="A366" s="10">
        <v>7</v>
      </c>
      <c r="B366" s="2" t="s">
        <v>286</v>
      </c>
      <c r="C366" s="2" t="s">
        <v>28</v>
      </c>
      <c r="D366" s="2" t="s">
        <v>29</v>
      </c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>
        <v>8.4</v>
      </c>
      <c r="P366" s="2">
        <v>8.1999999999999993</v>
      </c>
      <c r="Q366" s="2">
        <v>8.6</v>
      </c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56">
        <v>0</v>
      </c>
      <c r="DQ366" s="23">
        <v>0</v>
      </c>
      <c r="DR366" s="23">
        <f>PRODUCT(Таблица1[[#This Row],[Столбец4]:[РЕГ НТЛ]])</f>
        <v>0</v>
      </c>
    </row>
    <row r="367" spans="1:122" x14ac:dyDescent="0.25">
      <c r="A367" s="38">
        <v>79</v>
      </c>
      <c r="B367" s="39" t="s">
        <v>287</v>
      </c>
      <c r="C367" s="36" t="s">
        <v>28</v>
      </c>
      <c r="D367" s="39" t="s">
        <v>42</v>
      </c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39"/>
      <c r="AK367" s="39"/>
      <c r="AL367" s="39"/>
      <c r="AM367" s="39"/>
      <c r="AN367" s="39"/>
      <c r="AO367" s="39"/>
      <c r="AP367" s="39"/>
      <c r="AQ367" s="39"/>
      <c r="AR367" s="39">
        <v>8.6</v>
      </c>
      <c r="AS367" s="39">
        <v>0</v>
      </c>
      <c r="AT367" s="39">
        <v>8.8000000000000007</v>
      </c>
      <c r="AU367" s="39">
        <v>8.6</v>
      </c>
      <c r="AV367" s="39"/>
      <c r="AW367" s="39"/>
      <c r="AX367" s="39"/>
      <c r="AY367" s="39"/>
      <c r="AZ367" s="39"/>
      <c r="BA367" s="39"/>
      <c r="BB367" s="39"/>
      <c r="BC367" s="39"/>
      <c r="BD367" s="39"/>
      <c r="BE367" s="39"/>
      <c r="BF367" s="39"/>
      <c r="BG367" s="39"/>
      <c r="BH367" s="39"/>
      <c r="BI367" s="39"/>
      <c r="BJ367" s="39"/>
      <c r="BK367" s="39"/>
      <c r="BL367" s="39"/>
      <c r="BM367" s="39"/>
      <c r="BN367" s="39"/>
      <c r="BO367" s="39"/>
      <c r="BP367" s="39"/>
      <c r="BQ367" s="39"/>
      <c r="BR367" s="39"/>
      <c r="BS367" s="39"/>
      <c r="BT367" s="39"/>
      <c r="BU367" s="39"/>
      <c r="BV367" s="39"/>
      <c r="BW367" s="39"/>
      <c r="BX367" s="39"/>
      <c r="BY367" s="39"/>
      <c r="BZ367" s="39"/>
      <c r="CA367" s="39"/>
      <c r="CB367" s="39"/>
      <c r="CC367" s="39"/>
      <c r="CD367" s="39"/>
      <c r="CE367" s="39"/>
      <c r="CF367" s="39"/>
      <c r="CG367" s="39"/>
      <c r="CH367" s="39"/>
      <c r="CI367" s="39"/>
      <c r="CJ367" s="39"/>
      <c r="CK367" s="39"/>
      <c r="CL367" s="39"/>
      <c r="CM367" s="39"/>
      <c r="CN367" s="39"/>
      <c r="CO367" s="39"/>
      <c r="CP367" s="39"/>
      <c r="CQ367" s="39"/>
      <c r="CR367" s="39"/>
      <c r="CS367" s="39"/>
      <c r="CT367" s="39"/>
      <c r="CU367" s="39"/>
      <c r="CV367" s="39"/>
      <c r="CW367" s="39"/>
      <c r="CX367" s="39"/>
      <c r="CY367" s="39"/>
      <c r="CZ367" s="39"/>
      <c r="DA367" s="39"/>
      <c r="DB367" s="39"/>
      <c r="DC367" s="39"/>
      <c r="DD367" s="39"/>
      <c r="DE367" s="39"/>
      <c r="DF367" s="39"/>
      <c r="DG367" s="39"/>
      <c r="DH367" s="39"/>
      <c r="DI367" s="39"/>
      <c r="DJ367" s="39"/>
      <c r="DK367" s="39"/>
      <c r="DL367" s="39"/>
      <c r="DM367" s="39"/>
      <c r="DN367" s="39"/>
      <c r="DO367" s="39"/>
      <c r="DP367" s="55">
        <v>0</v>
      </c>
      <c r="DQ367" s="40">
        <v>1</v>
      </c>
      <c r="DR367" s="40">
        <f>PRODUCT(Таблица1[[#This Row],[Столбец4]:[РЕГ НТЛ]])</f>
        <v>0</v>
      </c>
    </row>
    <row r="368" spans="1:122" x14ac:dyDescent="0.25">
      <c r="A368" s="35">
        <v>79</v>
      </c>
      <c r="B368" s="36" t="s">
        <v>287</v>
      </c>
      <c r="C368" s="36" t="s">
        <v>28</v>
      </c>
      <c r="D368" s="36" t="s">
        <v>42</v>
      </c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  <c r="AN368" s="36"/>
      <c r="AO368" s="36"/>
      <c r="AP368" s="36"/>
      <c r="AQ368" s="36"/>
      <c r="AR368" s="36"/>
      <c r="AS368" s="36"/>
      <c r="AT368" s="36"/>
      <c r="AU368" s="36"/>
      <c r="AV368" s="36"/>
      <c r="AW368" s="36"/>
      <c r="AX368" s="36"/>
      <c r="AY368" s="36">
        <v>9.1999999999999993</v>
      </c>
      <c r="AZ368" s="36">
        <v>8.8000000000000007</v>
      </c>
      <c r="BA368" s="36">
        <v>9.4</v>
      </c>
      <c r="BB368" s="36"/>
      <c r="BC368" s="36"/>
      <c r="BD368" s="36"/>
      <c r="BE368" s="36"/>
      <c r="BF368" s="36"/>
      <c r="BG368" s="36"/>
      <c r="BH368" s="36"/>
      <c r="BI368" s="36"/>
      <c r="BJ368" s="36"/>
      <c r="BK368" s="36"/>
      <c r="BL368" s="36"/>
      <c r="BM368" s="36"/>
      <c r="BN368" s="36"/>
      <c r="BO368" s="36"/>
      <c r="BP368" s="36"/>
      <c r="BQ368" s="36"/>
      <c r="BR368" s="36"/>
      <c r="BS368" s="36"/>
      <c r="BT368" s="36"/>
      <c r="BU368" s="36"/>
      <c r="BV368" s="36"/>
      <c r="BW368" s="36"/>
      <c r="BX368" s="36"/>
      <c r="BY368" s="36"/>
      <c r="BZ368" s="36"/>
      <c r="CA368" s="36"/>
      <c r="CB368" s="36"/>
      <c r="CC368" s="36"/>
      <c r="CD368" s="36"/>
      <c r="CE368" s="36"/>
      <c r="CF368" s="36"/>
      <c r="CG368" s="36"/>
      <c r="CH368" s="36"/>
      <c r="CI368" s="36"/>
      <c r="CJ368" s="36"/>
      <c r="CK368" s="36"/>
      <c r="CL368" s="36"/>
      <c r="CM368" s="36"/>
      <c r="CN368" s="36"/>
      <c r="CO368" s="36"/>
      <c r="CP368" s="36"/>
      <c r="CQ368" s="36"/>
      <c r="CR368" s="36"/>
      <c r="CS368" s="36"/>
      <c r="CT368" s="36"/>
      <c r="CU368" s="36"/>
      <c r="CV368" s="36"/>
      <c r="CW368" s="36"/>
      <c r="CX368" s="36"/>
      <c r="CY368" s="36"/>
      <c r="CZ368" s="36"/>
      <c r="DA368" s="36"/>
      <c r="DB368" s="36"/>
      <c r="DC368" s="36"/>
      <c r="DD368" s="36"/>
      <c r="DE368" s="36"/>
      <c r="DF368" s="36"/>
      <c r="DG368" s="36"/>
      <c r="DH368" s="36"/>
      <c r="DI368" s="36"/>
      <c r="DJ368" s="36"/>
      <c r="DK368" s="36"/>
      <c r="DL368" s="36"/>
      <c r="DM368" s="36"/>
      <c r="DN368" s="36"/>
      <c r="DO368" s="36"/>
      <c r="DP368" s="56">
        <v>0</v>
      </c>
      <c r="DQ368" s="37">
        <v>1</v>
      </c>
      <c r="DR368" s="37">
        <f>PRODUCT(Таблица1[[#This Row],[Столбец4]:[РЕГ НТЛ]])</f>
        <v>0</v>
      </c>
    </row>
    <row r="369" spans="1:122" x14ac:dyDescent="0.25">
      <c r="A369" s="35">
        <v>90</v>
      </c>
      <c r="B369" s="36" t="s">
        <v>231</v>
      </c>
      <c r="C369" s="36" t="s">
        <v>32</v>
      </c>
      <c r="D369" s="36" t="s">
        <v>146</v>
      </c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  <c r="AN369" s="36"/>
      <c r="AO369" s="36"/>
      <c r="AP369" s="36"/>
      <c r="AQ369" s="36"/>
      <c r="AR369" s="36"/>
      <c r="AS369" s="36"/>
      <c r="AT369" s="36"/>
      <c r="AU369" s="36"/>
      <c r="AV369" s="36"/>
      <c r="AW369" s="36"/>
      <c r="AX369" s="36"/>
      <c r="AY369" s="36"/>
      <c r="AZ369" s="36"/>
      <c r="BA369" s="36"/>
      <c r="BB369" s="36"/>
      <c r="BC369" s="36"/>
      <c r="BD369" s="36"/>
      <c r="BE369" s="36"/>
      <c r="BF369" s="36"/>
      <c r="BG369" s="36"/>
      <c r="BH369" s="36"/>
      <c r="BI369" s="36"/>
      <c r="BJ369" s="36"/>
      <c r="BK369" s="36"/>
      <c r="BL369" s="36"/>
      <c r="BM369" s="36"/>
      <c r="BN369" s="36"/>
      <c r="BO369" s="36"/>
      <c r="BP369" s="36"/>
      <c r="BQ369" s="36"/>
      <c r="BR369" s="36"/>
      <c r="BS369" s="36"/>
      <c r="BT369" s="36"/>
      <c r="BU369" s="36"/>
      <c r="BV369" s="36">
        <v>1</v>
      </c>
      <c r="BW369" s="36"/>
      <c r="BX369" s="36"/>
      <c r="BY369" s="36"/>
      <c r="BZ369" s="36"/>
      <c r="CA369" s="36"/>
      <c r="CB369" s="36"/>
      <c r="CC369" s="36"/>
      <c r="CD369" s="36"/>
      <c r="CE369" s="36"/>
      <c r="CF369" s="36"/>
      <c r="CG369" s="36"/>
      <c r="CH369" s="36"/>
      <c r="CI369" s="36"/>
      <c r="CJ369" s="36"/>
      <c r="CK369" s="36"/>
      <c r="CL369" s="36"/>
      <c r="CM369" s="36"/>
      <c r="CN369" s="36"/>
      <c r="CO369" s="36"/>
      <c r="CP369" s="36"/>
      <c r="CQ369" s="36"/>
      <c r="CR369" s="36"/>
      <c r="CS369" s="36"/>
      <c r="CT369" s="36"/>
      <c r="CU369" s="36"/>
      <c r="CV369" s="36"/>
      <c r="CW369" s="36"/>
      <c r="CX369" s="36"/>
      <c r="CY369" s="36"/>
      <c r="CZ369" s="36"/>
      <c r="DA369" s="36"/>
      <c r="DB369" s="36"/>
      <c r="DC369" s="36"/>
      <c r="DD369" s="36"/>
      <c r="DE369" s="36"/>
      <c r="DF369" s="36"/>
      <c r="DG369" s="36"/>
      <c r="DH369" s="36"/>
      <c r="DI369" s="36"/>
      <c r="DJ369" s="36"/>
      <c r="DK369" s="36"/>
      <c r="DL369" s="36"/>
      <c r="DM369" s="36"/>
      <c r="DN369" s="36"/>
      <c r="DO369" s="36"/>
      <c r="DP369" s="56">
        <v>0</v>
      </c>
      <c r="DQ369" s="37">
        <v>0</v>
      </c>
      <c r="DR369" s="37">
        <f>PRODUCT(Таблица1[[#This Row],[Столбец4]:[РЕГ НТЛ]])</f>
        <v>0</v>
      </c>
    </row>
    <row r="370" spans="1:122" x14ac:dyDescent="0.25">
      <c r="A370" s="35">
        <v>90</v>
      </c>
      <c r="B370" s="36" t="s">
        <v>231</v>
      </c>
      <c r="C370" s="36" t="s">
        <v>32</v>
      </c>
      <c r="D370" s="36" t="s">
        <v>146</v>
      </c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36"/>
      <c r="AN370" s="36"/>
      <c r="AO370" s="36"/>
      <c r="AP370" s="36"/>
      <c r="AQ370" s="36"/>
      <c r="AR370" s="36"/>
      <c r="AS370" s="36"/>
      <c r="AT370" s="36"/>
      <c r="AU370" s="36"/>
      <c r="AV370" s="36"/>
      <c r="AW370" s="36"/>
      <c r="AX370" s="36"/>
      <c r="AY370" s="36"/>
      <c r="AZ370" s="36"/>
      <c r="BA370" s="36"/>
      <c r="BB370" s="36"/>
      <c r="BC370" s="36"/>
      <c r="BD370" s="36"/>
      <c r="BE370" s="36"/>
      <c r="BF370" s="36"/>
      <c r="BG370" s="36"/>
      <c r="BH370" s="36"/>
      <c r="BI370" s="36"/>
      <c r="BJ370" s="36"/>
      <c r="BK370" s="36"/>
      <c r="BL370" s="36"/>
      <c r="BM370" s="36"/>
      <c r="BN370" s="36"/>
      <c r="BO370" s="36"/>
      <c r="BP370" s="36"/>
      <c r="BQ370" s="36"/>
      <c r="BR370" s="36"/>
      <c r="BS370" s="36"/>
      <c r="BT370" s="36"/>
      <c r="BU370" s="36"/>
      <c r="BV370" s="36"/>
      <c r="BW370" s="36"/>
      <c r="BX370" s="36">
        <v>1</v>
      </c>
      <c r="BY370" s="36"/>
      <c r="BZ370" s="36"/>
      <c r="CA370" s="36"/>
      <c r="CB370" s="36"/>
      <c r="CC370" s="36"/>
      <c r="CD370" s="36"/>
      <c r="CE370" s="36"/>
      <c r="CF370" s="36"/>
      <c r="CG370" s="36"/>
      <c r="CH370" s="36"/>
      <c r="CI370" s="36"/>
      <c r="CJ370" s="36"/>
      <c r="CK370" s="36"/>
      <c r="CL370" s="36"/>
      <c r="CM370" s="36"/>
      <c r="CN370" s="36"/>
      <c r="CO370" s="36"/>
      <c r="CP370" s="36"/>
      <c r="CQ370" s="36"/>
      <c r="CR370" s="36"/>
      <c r="CS370" s="36"/>
      <c r="CT370" s="36"/>
      <c r="CU370" s="36"/>
      <c r="CV370" s="36"/>
      <c r="CW370" s="36"/>
      <c r="CX370" s="36"/>
      <c r="CY370" s="36"/>
      <c r="CZ370" s="36"/>
      <c r="DA370" s="36"/>
      <c r="DB370" s="36"/>
      <c r="DC370" s="36"/>
      <c r="DD370" s="36"/>
      <c r="DE370" s="36"/>
      <c r="DF370" s="36"/>
      <c r="DG370" s="36"/>
      <c r="DH370" s="36"/>
      <c r="DI370" s="36"/>
      <c r="DJ370" s="36"/>
      <c r="DK370" s="36"/>
      <c r="DL370" s="36"/>
      <c r="DM370" s="36"/>
      <c r="DN370" s="36"/>
      <c r="DO370" s="36"/>
      <c r="DP370" s="56">
        <v>0</v>
      </c>
      <c r="DQ370" s="37">
        <v>0</v>
      </c>
      <c r="DR370" s="37">
        <f>PRODUCT(Таблица1[[#This Row],[Столбец4]:[РЕГ НТЛ]])</f>
        <v>0</v>
      </c>
    </row>
    <row r="371" spans="1:122" x14ac:dyDescent="0.25">
      <c r="A371" s="38">
        <v>53</v>
      </c>
      <c r="B371" s="39" t="s">
        <v>289</v>
      </c>
      <c r="C371" s="36" t="s">
        <v>28</v>
      </c>
      <c r="D371" s="39" t="s">
        <v>42</v>
      </c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39"/>
      <c r="AN371" s="39"/>
      <c r="AO371" s="39"/>
      <c r="AP371" s="39"/>
      <c r="AQ371" s="39"/>
      <c r="AR371" s="39"/>
      <c r="AS371" s="39"/>
      <c r="AT371" s="39"/>
      <c r="AU371" s="39"/>
      <c r="AV371" s="39"/>
      <c r="AW371" s="39"/>
      <c r="AX371" s="39"/>
      <c r="AY371" s="39">
        <v>8.6</v>
      </c>
      <c r="AZ371" s="39">
        <v>9.4</v>
      </c>
      <c r="BA371" s="39">
        <v>9.6</v>
      </c>
      <c r="BB371" s="39"/>
      <c r="BC371" s="39"/>
      <c r="BD371" s="39"/>
      <c r="BE371" s="39"/>
      <c r="BF371" s="39"/>
      <c r="BG371" s="39"/>
      <c r="BH371" s="39"/>
      <c r="BI371" s="39"/>
      <c r="BJ371" s="39"/>
      <c r="BK371" s="39"/>
      <c r="BL371" s="39"/>
      <c r="BM371" s="39"/>
      <c r="BN371" s="39"/>
      <c r="BO371" s="39"/>
      <c r="BP371" s="39"/>
      <c r="BQ371" s="39"/>
      <c r="BR371" s="39"/>
      <c r="BS371" s="39"/>
      <c r="BT371" s="39"/>
      <c r="BU371" s="39"/>
      <c r="BV371" s="39"/>
      <c r="BW371" s="39"/>
      <c r="BX371" s="39"/>
      <c r="BY371" s="39"/>
      <c r="BZ371" s="39"/>
      <c r="CA371" s="39"/>
      <c r="CB371" s="39"/>
      <c r="CC371" s="39"/>
      <c r="CD371" s="39"/>
      <c r="CE371" s="39"/>
      <c r="CF371" s="39"/>
      <c r="CG371" s="39"/>
      <c r="CH371" s="39"/>
      <c r="CI371" s="39"/>
      <c r="CJ371" s="39"/>
      <c r="CK371" s="39"/>
      <c r="CL371" s="39"/>
      <c r="CM371" s="39"/>
      <c r="CN371" s="39"/>
      <c r="CO371" s="39"/>
      <c r="CP371" s="39"/>
      <c r="CQ371" s="39"/>
      <c r="CR371" s="39"/>
      <c r="CS371" s="39"/>
      <c r="CT371" s="39"/>
      <c r="CU371" s="39"/>
      <c r="CV371" s="39"/>
      <c r="CW371" s="39"/>
      <c r="CX371" s="39"/>
      <c r="CY371" s="39"/>
      <c r="CZ371" s="39"/>
      <c r="DA371" s="39"/>
      <c r="DB371" s="39"/>
      <c r="DC371" s="39"/>
      <c r="DD371" s="39"/>
      <c r="DE371" s="39"/>
      <c r="DF371" s="39"/>
      <c r="DG371" s="39"/>
      <c r="DH371" s="39"/>
      <c r="DI371" s="39"/>
      <c r="DJ371" s="39"/>
      <c r="DK371" s="39"/>
      <c r="DL371" s="39"/>
      <c r="DM371" s="39"/>
      <c r="DN371" s="39"/>
      <c r="DO371" s="39"/>
      <c r="DP371" s="55">
        <v>0</v>
      </c>
      <c r="DQ371" s="40">
        <v>0</v>
      </c>
      <c r="DR371" s="40">
        <f>PRODUCT(Таблица1[[#This Row],[Столбец4]:[РЕГ НТЛ]])</f>
        <v>0</v>
      </c>
    </row>
    <row r="372" spans="1:122" x14ac:dyDescent="0.25">
      <c r="A372" s="10">
        <v>9</v>
      </c>
      <c r="B372" s="2" t="s">
        <v>290</v>
      </c>
      <c r="C372" s="2" t="s">
        <v>28</v>
      </c>
      <c r="D372" s="2" t="s">
        <v>29</v>
      </c>
      <c r="E372" s="8"/>
      <c r="F372" s="2"/>
      <c r="G372" s="2"/>
      <c r="H372" s="2"/>
      <c r="I372" s="2"/>
      <c r="J372" s="2"/>
      <c r="K372" s="2"/>
      <c r="L372" s="2"/>
      <c r="M372" s="2"/>
      <c r="N372" s="2"/>
      <c r="O372" s="2">
        <v>8.4</v>
      </c>
      <c r="P372" s="2">
        <v>8.4</v>
      </c>
      <c r="Q372" s="2">
        <v>8.4</v>
      </c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55">
        <v>0</v>
      </c>
      <c r="DQ372" s="23">
        <v>1</v>
      </c>
      <c r="DR372" s="23">
        <f>PRODUCT(Таблица1[[#This Row],[Столбец4]:[РЕГ НТЛ]])</f>
        <v>0</v>
      </c>
    </row>
    <row r="373" spans="1:122" x14ac:dyDescent="0.25">
      <c r="A373" s="10">
        <v>10</v>
      </c>
      <c r="B373" s="2" t="s">
        <v>291</v>
      </c>
      <c r="C373" s="2" t="s">
        <v>28</v>
      </c>
      <c r="D373" s="2" t="s">
        <v>29</v>
      </c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>
        <v>8.1999999999999993</v>
      </c>
      <c r="P373" s="2">
        <v>8.4</v>
      </c>
      <c r="Q373" s="2">
        <v>8.6</v>
      </c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56">
        <v>0</v>
      </c>
      <c r="DQ373" s="23">
        <v>0</v>
      </c>
      <c r="DR373" s="23">
        <f>PRODUCT(Таблица1[[#This Row],[Столбец4]:[РЕГ НТЛ]])</f>
        <v>0</v>
      </c>
    </row>
    <row r="374" spans="1:122" x14ac:dyDescent="0.25">
      <c r="A374" s="35">
        <v>50</v>
      </c>
      <c r="B374" s="36" t="s">
        <v>292</v>
      </c>
      <c r="C374" s="36" t="s">
        <v>28</v>
      </c>
      <c r="D374" s="36" t="s">
        <v>29</v>
      </c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>
        <v>9</v>
      </c>
      <c r="AM374" s="36">
        <v>9</v>
      </c>
      <c r="AN374" s="36"/>
      <c r="AO374" s="36"/>
      <c r="AP374" s="36"/>
      <c r="AQ374" s="36"/>
      <c r="AR374" s="36"/>
      <c r="AS374" s="36"/>
      <c r="AT374" s="36"/>
      <c r="AU374" s="36"/>
      <c r="AV374" s="36"/>
      <c r="AW374" s="36"/>
      <c r="AX374" s="36"/>
      <c r="AY374" s="36"/>
      <c r="AZ374" s="36"/>
      <c r="BA374" s="36"/>
      <c r="BB374" s="36"/>
      <c r="BC374" s="36"/>
      <c r="BD374" s="36"/>
      <c r="BE374" s="36"/>
      <c r="BF374" s="36"/>
      <c r="BG374" s="36"/>
      <c r="BH374" s="36"/>
      <c r="BI374" s="36"/>
      <c r="BJ374" s="36"/>
      <c r="BK374" s="36"/>
      <c r="BL374" s="36"/>
      <c r="BM374" s="36"/>
      <c r="BN374" s="36"/>
      <c r="BO374" s="36"/>
      <c r="BP374" s="36"/>
      <c r="BQ374" s="36"/>
      <c r="BR374" s="36"/>
      <c r="BS374" s="36"/>
      <c r="BT374" s="36"/>
      <c r="BU374" s="36"/>
      <c r="BV374" s="36"/>
      <c r="BW374" s="36"/>
      <c r="BX374" s="36"/>
      <c r="BY374" s="36"/>
      <c r="BZ374" s="36"/>
      <c r="CA374" s="36"/>
      <c r="CB374" s="36"/>
      <c r="CC374" s="36"/>
      <c r="CD374" s="36"/>
      <c r="CE374" s="36"/>
      <c r="CF374" s="36"/>
      <c r="CG374" s="36"/>
      <c r="CH374" s="36"/>
      <c r="CI374" s="36"/>
      <c r="CJ374" s="36"/>
      <c r="CK374" s="36"/>
      <c r="CL374" s="36"/>
      <c r="CM374" s="36"/>
      <c r="CN374" s="36"/>
      <c r="CO374" s="36"/>
      <c r="CP374" s="36"/>
      <c r="CQ374" s="36"/>
      <c r="CR374" s="36"/>
      <c r="CS374" s="36"/>
      <c r="CT374" s="36"/>
      <c r="CU374" s="36"/>
      <c r="CV374" s="36"/>
      <c r="CW374" s="36"/>
      <c r="CX374" s="36"/>
      <c r="CY374" s="36"/>
      <c r="CZ374" s="36"/>
      <c r="DA374" s="36"/>
      <c r="DB374" s="36"/>
      <c r="DC374" s="36"/>
      <c r="DD374" s="36"/>
      <c r="DE374" s="36"/>
      <c r="DF374" s="36"/>
      <c r="DG374" s="36"/>
      <c r="DH374" s="36"/>
      <c r="DI374" s="36"/>
      <c r="DJ374" s="36"/>
      <c r="DK374" s="36"/>
      <c r="DL374" s="36"/>
      <c r="DM374" s="36"/>
      <c r="DN374" s="36"/>
      <c r="DO374" s="36"/>
      <c r="DP374" s="55">
        <v>0</v>
      </c>
      <c r="DQ374" s="37">
        <v>1</v>
      </c>
      <c r="DR374" s="37">
        <f>PRODUCT(Таблица1[[#This Row],[Столбец4]:[РЕГ НТЛ]])</f>
        <v>0</v>
      </c>
    </row>
    <row r="375" spans="1:122" x14ac:dyDescent="0.25">
      <c r="A375" s="35">
        <v>71</v>
      </c>
      <c r="B375" s="36" t="s">
        <v>293</v>
      </c>
      <c r="C375" s="36" t="s">
        <v>28</v>
      </c>
      <c r="D375" s="36" t="s">
        <v>29</v>
      </c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  <c r="AN375" s="36"/>
      <c r="AO375" s="36"/>
      <c r="AP375" s="36"/>
      <c r="AQ375" s="36"/>
      <c r="AR375" s="36">
        <v>8.8000000000000007</v>
      </c>
      <c r="AS375" s="36">
        <v>8.4</v>
      </c>
      <c r="AT375" s="36">
        <v>8.6</v>
      </c>
      <c r="AU375" s="36">
        <v>8.4</v>
      </c>
      <c r="AV375" s="36"/>
      <c r="AW375" s="36"/>
      <c r="AX375" s="36"/>
      <c r="AY375" s="36"/>
      <c r="AZ375" s="36"/>
      <c r="BA375" s="36"/>
      <c r="BB375" s="36"/>
      <c r="BC375" s="36"/>
      <c r="BD375" s="36"/>
      <c r="BE375" s="36"/>
      <c r="BF375" s="36"/>
      <c r="BG375" s="36"/>
      <c r="BH375" s="36"/>
      <c r="BI375" s="36"/>
      <c r="BJ375" s="36"/>
      <c r="BK375" s="36"/>
      <c r="BL375" s="36"/>
      <c r="BM375" s="36"/>
      <c r="BN375" s="36"/>
      <c r="BO375" s="36"/>
      <c r="BP375" s="36"/>
      <c r="BQ375" s="36"/>
      <c r="BR375" s="36"/>
      <c r="BS375" s="36"/>
      <c r="BT375" s="36"/>
      <c r="BU375" s="36"/>
      <c r="BV375" s="36"/>
      <c r="BW375" s="36"/>
      <c r="BX375" s="36"/>
      <c r="BY375" s="36"/>
      <c r="BZ375" s="36"/>
      <c r="CA375" s="36"/>
      <c r="CB375" s="36"/>
      <c r="CC375" s="36"/>
      <c r="CD375" s="36"/>
      <c r="CE375" s="36"/>
      <c r="CF375" s="36"/>
      <c r="CG375" s="36"/>
      <c r="CH375" s="36"/>
      <c r="CI375" s="36"/>
      <c r="CJ375" s="36"/>
      <c r="CK375" s="36"/>
      <c r="CL375" s="36"/>
      <c r="CM375" s="36"/>
      <c r="CN375" s="36"/>
      <c r="CO375" s="36"/>
      <c r="CP375" s="36"/>
      <c r="CQ375" s="36"/>
      <c r="CR375" s="36"/>
      <c r="CS375" s="36"/>
      <c r="CT375" s="36"/>
      <c r="CU375" s="36"/>
      <c r="CV375" s="36"/>
      <c r="CW375" s="36"/>
      <c r="CX375" s="36"/>
      <c r="CY375" s="36"/>
      <c r="CZ375" s="36"/>
      <c r="DA375" s="36"/>
      <c r="DB375" s="36"/>
      <c r="DC375" s="36"/>
      <c r="DD375" s="36"/>
      <c r="DE375" s="36"/>
      <c r="DF375" s="36"/>
      <c r="DG375" s="36"/>
      <c r="DH375" s="36"/>
      <c r="DI375" s="36"/>
      <c r="DJ375" s="36"/>
      <c r="DK375" s="36"/>
      <c r="DL375" s="36"/>
      <c r="DM375" s="36"/>
      <c r="DN375" s="36"/>
      <c r="DO375" s="36"/>
      <c r="DP375" s="55">
        <v>0</v>
      </c>
      <c r="DQ375" s="37">
        <v>1</v>
      </c>
      <c r="DR375" s="37">
        <f>PRODUCT(Таблица1[[#This Row],[Столбец4]:[РЕГ НТЛ]])</f>
        <v>0</v>
      </c>
    </row>
    <row r="376" spans="1:122" x14ac:dyDescent="0.25">
      <c r="A376" s="38">
        <v>71</v>
      </c>
      <c r="B376" s="39" t="s">
        <v>293</v>
      </c>
      <c r="C376" s="36" t="s">
        <v>28</v>
      </c>
      <c r="D376" s="39" t="s">
        <v>29</v>
      </c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9"/>
      <c r="AK376" s="39"/>
      <c r="AL376" s="39"/>
      <c r="AM376" s="39"/>
      <c r="AN376" s="39"/>
      <c r="AO376" s="39"/>
      <c r="AP376" s="39"/>
      <c r="AQ376" s="39"/>
      <c r="AR376" s="39"/>
      <c r="AS376" s="39"/>
      <c r="AT376" s="39"/>
      <c r="AU376" s="39"/>
      <c r="AV376" s="39"/>
      <c r="AW376" s="39"/>
      <c r="AX376" s="39"/>
      <c r="AY376" s="39">
        <v>8.8000000000000007</v>
      </c>
      <c r="AZ376" s="39">
        <v>9</v>
      </c>
      <c r="BA376" s="39">
        <v>9.6</v>
      </c>
      <c r="BB376" s="39"/>
      <c r="BC376" s="39"/>
      <c r="BD376" s="39"/>
      <c r="BE376" s="39"/>
      <c r="BF376" s="39"/>
      <c r="BG376" s="39"/>
      <c r="BH376" s="39"/>
      <c r="BI376" s="39"/>
      <c r="BJ376" s="39"/>
      <c r="BK376" s="39"/>
      <c r="BL376" s="39"/>
      <c r="BM376" s="39"/>
      <c r="BN376" s="39"/>
      <c r="BO376" s="39"/>
      <c r="BP376" s="39"/>
      <c r="BQ376" s="39"/>
      <c r="BR376" s="39"/>
      <c r="BS376" s="39"/>
      <c r="BT376" s="39"/>
      <c r="BU376" s="39"/>
      <c r="BV376" s="39"/>
      <c r="BW376" s="39"/>
      <c r="BX376" s="39"/>
      <c r="BY376" s="39"/>
      <c r="BZ376" s="39"/>
      <c r="CA376" s="39"/>
      <c r="CB376" s="39"/>
      <c r="CC376" s="39"/>
      <c r="CD376" s="39"/>
      <c r="CE376" s="39"/>
      <c r="CF376" s="39"/>
      <c r="CG376" s="39"/>
      <c r="CH376" s="39"/>
      <c r="CI376" s="39"/>
      <c r="CJ376" s="39"/>
      <c r="CK376" s="39"/>
      <c r="CL376" s="39"/>
      <c r="CM376" s="39"/>
      <c r="CN376" s="39"/>
      <c r="CO376" s="39"/>
      <c r="CP376" s="39"/>
      <c r="CQ376" s="39"/>
      <c r="CR376" s="39"/>
      <c r="CS376" s="39"/>
      <c r="CT376" s="39"/>
      <c r="CU376" s="39"/>
      <c r="CV376" s="39"/>
      <c r="CW376" s="39"/>
      <c r="CX376" s="39"/>
      <c r="CY376" s="39"/>
      <c r="CZ376" s="39"/>
      <c r="DA376" s="39"/>
      <c r="DB376" s="39"/>
      <c r="DC376" s="39"/>
      <c r="DD376" s="39"/>
      <c r="DE376" s="39"/>
      <c r="DF376" s="39"/>
      <c r="DG376" s="39"/>
      <c r="DH376" s="39"/>
      <c r="DI376" s="39"/>
      <c r="DJ376" s="39"/>
      <c r="DK376" s="39"/>
      <c r="DL376" s="39"/>
      <c r="DM376" s="39"/>
      <c r="DN376" s="39"/>
      <c r="DO376" s="39"/>
      <c r="DP376" s="55">
        <v>0</v>
      </c>
      <c r="DQ376" s="40">
        <v>1</v>
      </c>
      <c r="DR376" s="40">
        <f>PRODUCT(Таблица1[[#This Row],[Столбец4]:[РЕГ НТЛ]])</f>
        <v>0</v>
      </c>
    </row>
    <row r="377" spans="1:122" x14ac:dyDescent="0.25">
      <c r="A377" s="38">
        <v>64</v>
      </c>
      <c r="B377" s="39" t="s">
        <v>222</v>
      </c>
      <c r="C377" s="36" t="s">
        <v>92</v>
      </c>
      <c r="D377" s="39" t="s">
        <v>46</v>
      </c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>
        <v>4</v>
      </c>
      <c r="AF377" s="39"/>
      <c r="AG377" s="39"/>
      <c r="AH377" s="39"/>
      <c r="AI377" s="39"/>
      <c r="AJ377" s="39"/>
      <c r="AK377" s="39"/>
      <c r="AL377" s="39"/>
      <c r="AM377" s="39"/>
      <c r="AN377" s="39"/>
      <c r="AO377" s="39"/>
      <c r="AP377" s="39"/>
      <c r="AQ377" s="39"/>
      <c r="AR377" s="39"/>
      <c r="AS377" s="39"/>
      <c r="AT377" s="39"/>
      <c r="AU377" s="39"/>
      <c r="AV377" s="39"/>
      <c r="AW377" s="39"/>
      <c r="AX377" s="39"/>
      <c r="AY377" s="39"/>
      <c r="AZ377" s="39"/>
      <c r="BA377" s="39"/>
      <c r="BB377" s="39"/>
      <c r="BC377" s="39"/>
      <c r="BD377" s="39"/>
      <c r="BE377" s="39"/>
      <c r="BF377" s="39"/>
      <c r="BG377" s="39"/>
      <c r="BH377" s="39"/>
      <c r="BI377" s="39"/>
      <c r="BJ377" s="39"/>
      <c r="BK377" s="39"/>
      <c r="BL377" s="39"/>
      <c r="BM377" s="39"/>
      <c r="BN377" s="39"/>
      <c r="BO377" s="39"/>
      <c r="BP377" s="39"/>
      <c r="BQ377" s="39"/>
      <c r="BR377" s="39"/>
      <c r="BS377" s="39"/>
      <c r="BT377" s="39"/>
      <c r="BU377" s="39"/>
      <c r="BV377" s="39"/>
      <c r="BW377" s="39"/>
      <c r="BX377" s="39"/>
      <c r="BY377" s="39"/>
      <c r="BZ377" s="39"/>
      <c r="CA377" s="39"/>
      <c r="CB377" s="39"/>
      <c r="CC377" s="39"/>
      <c r="CD377" s="39"/>
      <c r="CE377" s="39"/>
      <c r="CF377" s="39"/>
      <c r="CG377" s="39"/>
      <c r="CH377" s="39"/>
      <c r="CI377" s="39"/>
      <c r="CJ377" s="39"/>
      <c r="CK377" s="39"/>
      <c r="CL377" s="39"/>
      <c r="CM377" s="39"/>
      <c r="CN377" s="39"/>
      <c r="CO377" s="39"/>
      <c r="CP377" s="39"/>
      <c r="CQ377" s="39"/>
      <c r="CR377" s="39"/>
      <c r="CS377" s="39"/>
      <c r="CT377" s="39"/>
      <c r="CU377" s="39"/>
      <c r="CV377" s="39"/>
      <c r="CW377" s="39"/>
      <c r="CX377" s="39"/>
      <c r="CY377" s="39"/>
      <c r="CZ377" s="39"/>
      <c r="DA377" s="39"/>
      <c r="DB377" s="39"/>
      <c r="DC377" s="39"/>
      <c r="DD377" s="39"/>
      <c r="DE377" s="39"/>
      <c r="DF377" s="39"/>
      <c r="DG377" s="39"/>
      <c r="DH377" s="39"/>
      <c r="DI377" s="39"/>
      <c r="DJ377" s="39"/>
      <c r="DK377" s="39"/>
      <c r="DL377" s="39"/>
      <c r="DM377" s="39"/>
      <c r="DN377" s="39"/>
      <c r="DO377" s="39"/>
      <c r="DP377" s="55">
        <v>0</v>
      </c>
      <c r="DQ377" s="40">
        <v>0</v>
      </c>
      <c r="DR377" s="40">
        <f>PRODUCT(Таблица1[[#This Row],[Столбец4]:[РЕГ НТЛ]])</f>
        <v>0</v>
      </c>
    </row>
    <row r="378" spans="1:122" x14ac:dyDescent="0.25">
      <c r="A378" s="35">
        <v>64</v>
      </c>
      <c r="B378" s="39" t="s">
        <v>222</v>
      </c>
      <c r="C378" s="36" t="s">
        <v>92</v>
      </c>
      <c r="D378" s="36" t="s">
        <v>46</v>
      </c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>
        <v>1</v>
      </c>
      <c r="AK378" s="36"/>
      <c r="AL378" s="36"/>
      <c r="AM378" s="36"/>
      <c r="AN378" s="36"/>
      <c r="AO378" s="36"/>
      <c r="AP378" s="36"/>
      <c r="AQ378" s="36"/>
      <c r="AR378" s="36"/>
      <c r="AS378" s="36"/>
      <c r="AT378" s="36"/>
      <c r="AU378" s="36"/>
      <c r="AV378" s="36"/>
      <c r="AW378" s="36"/>
      <c r="AX378" s="36"/>
      <c r="AY378" s="36"/>
      <c r="AZ378" s="36"/>
      <c r="BA378" s="36"/>
      <c r="BB378" s="36"/>
      <c r="BC378" s="36"/>
      <c r="BD378" s="36"/>
      <c r="BE378" s="36"/>
      <c r="BF378" s="36"/>
      <c r="BG378" s="36"/>
      <c r="BH378" s="36"/>
      <c r="BI378" s="36"/>
      <c r="BJ378" s="36"/>
      <c r="BK378" s="36"/>
      <c r="BL378" s="36"/>
      <c r="BM378" s="36"/>
      <c r="BN378" s="36"/>
      <c r="BO378" s="36"/>
      <c r="BP378" s="36"/>
      <c r="BQ378" s="36"/>
      <c r="BR378" s="36"/>
      <c r="BS378" s="36"/>
      <c r="BT378" s="36"/>
      <c r="BU378" s="36"/>
      <c r="BV378" s="36"/>
      <c r="BW378" s="36"/>
      <c r="BX378" s="36"/>
      <c r="BY378" s="36"/>
      <c r="BZ378" s="36"/>
      <c r="CA378" s="36"/>
      <c r="CB378" s="36"/>
      <c r="CC378" s="36"/>
      <c r="CD378" s="36"/>
      <c r="CE378" s="36"/>
      <c r="CF378" s="36"/>
      <c r="CG378" s="36"/>
      <c r="CH378" s="36"/>
      <c r="CI378" s="36"/>
      <c r="CJ378" s="36"/>
      <c r="CK378" s="36"/>
      <c r="CL378" s="36"/>
      <c r="CM378" s="36"/>
      <c r="CN378" s="36"/>
      <c r="CO378" s="36"/>
      <c r="CP378" s="36"/>
      <c r="CQ378" s="36"/>
      <c r="CR378" s="36"/>
      <c r="CS378" s="36"/>
      <c r="CT378" s="36"/>
      <c r="CU378" s="36"/>
      <c r="CV378" s="36"/>
      <c r="CW378" s="36"/>
      <c r="CX378" s="36"/>
      <c r="CY378" s="36"/>
      <c r="CZ378" s="36"/>
      <c r="DA378" s="36"/>
      <c r="DB378" s="36"/>
      <c r="DC378" s="36"/>
      <c r="DD378" s="36"/>
      <c r="DE378" s="36"/>
      <c r="DF378" s="36"/>
      <c r="DG378" s="36"/>
      <c r="DH378" s="36"/>
      <c r="DI378" s="36"/>
      <c r="DJ378" s="36"/>
      <c r="DK378" s="36"/>
      <c r="DL378" s="36"/>
      <c r="DM378" s="36"/>
      <c r="DN378" s="36"/>
      <c r="DO378" s="36"/>
      <c r="DP378" s="56">
        <v>0</v>
      </c>
      <c r="DQ378" s="37">
        <v>0</v>
      </c>
      <c r="DR378" s="37">
        <f>PRODUCT(Таблица1[[#This Row],[Столбец4]:[РЕГ НТЛ]])</f>
        <v>0</v>
      </c>
    </row>
    <row r="379" spans="1:122" x14ac:dyDescent="0.25">
      <c r="A379" s="35">
        <v>117</v>
      </c>
      <c r="B379" s="39" t="s">
        <v>294</v>
      </c>
      <c r="C379" s="36" t="s">
        <v>23</v>
      </c>
      <c r="D379" s="36" t="s">
        <v>53</v>
      </c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6"/>
      <c r="AO379" s="36"/>
      <c r="AP379" s="36"/>
      <c r="AQ379" s="36"/>
      <c r="AR379" s="36"/>
      <c r="AS379" s="36"/>
      <c r="AT379" s="36"/>
      <c r="AU379" s="36"/>
      <c r="AV379" s="36"/>
      <c r="AW379" s="36"/>
      <c r="AX379" s="36"/>
      <c r="AY379" s="36"/>
      <c r="AZ379" s="36"/>
      <c r="BA379" s="36"/>
      <c r="BB379" s="36"/>
      <c r="BC379" s="36"/>
      <c r="BD379" s="36"/>
      <c r="BE379" s="36"/>
      <c r="BF379" s="36"/>
      <c r="BG379" s="36"/>
      <c r="BH379" s="36"/>
      <c r="BI379" s="36"/>
      <c r="BJ379" s="36"/>
      <c r="BK379" s="36"/>
      <c r="BL379" s="36"/>
      <c r="BM379" s="36"/>
      <c r="BN379" s="36"/>
      <c r="BO379" s="36"/>
      <c r="BP379" s="36"/>
      <c r="BQ379" s="36"/>
      <c r="BR379" s="36"/>
      <c r="BS379" s="36"/>
      <c r="BT379" s="36"/>
      <c r="BU379" s="36"/>
      <c r="BV379" s="36"/>
      <c r="BW379" s="36"/>
      <c r="BX379" s="36"/>
      <c r="BY379" s="36"/>
      <c r="BZ379" s="36"/>
      <c r="CA379" s="36"/>
      <c r="CB379" s="36"/>
      <c r="CC379" s="36"/>
      <c r="CD379" s="36"/>
      <c r="CE379" s="36">
        <v>6</v>
      </c>
      <c r="CF379" s="36"/>
      <c r="CG379" s="36"/>
      <c r="CH379" s="36"/>
      <c r="CI379" s="36"/>
      <c r="CJ379" s="36"/>
      <c r="CK379" s="36"/>
      <c r="CL379" s="36"/>
      <c r="CM379" s="36"/>
      <c r="CN379" s="36"/>
      <c r="CO379" s="36"/>
      <c r="CP379" s="36"/>
      <c r="CQ379" s="36"/>
      <c r="CR379" s="36"/>
      <c r="CS379" s="36"/>
      <c r="CT379" s="36"/>
      <c r="CU379" s="36"/>
      <c r="CV379" s="36"/>
      <c r="CW379" s="36"/>
      <c r="CX379" s="36"/>
      <c r="CY379" s="36"/>
      <c r="CZ379" s="36"/>
      <c r="DA379" s="36"/>
      <c r="DB379" s="36"/>
      <c r="DC379" s="36"/>
      <c r="DD379" s="36"/>
      <c r="DE379" s="36"/>
      <c r="DF379" s="36"/>
      <c r="DG379" s="36"/>
      <c r="DH379" s="36"/>
      <c r="DI379" s="36"/>
      <c r="DJ379" s="36"/>
      <c r="DK379" s="36"/>
      <c r="DL379" s="36"/>
      <c r="DM379" s="36"/>
      <c r="DN379" s="36"/>
      <c r="DO379" s="36"/>
      <c r="DP379" s="55">
        <v>4</v>
      </c>
      <c r="DQ379" s="37">
        <v>1</v>
      </c>
      <c r="DR379" s="37">
        <f>PRODUCT(Таблица1[[#This Row],[Столбец4]:[РЕГ НТЛ]])</f>
        <v>4</v>
      </c>
    </row>
    <row r="380" spans="1:122" x14ac:dyDescent="0.25">
      <c r="A380" s="35">
        <v>110</v>
      </c>
      <c r="B380" s="36" t="s">
        <v>295</v>
      </c>
      <c r="C380" s="36" t="s">
        <v>28</v>
      </c>
      <c r="D380" s="36" t="s">
        <v>11</v>
      </c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  <c r="AN380" s="36"/>
      <c r="AO380" s="36"/>
      <c r="AP380" s="36"/>
      <c r="AQ380" s="36"/>
      <c r="AR380" s="36"/>
      <c r="AS380" s="36"/>
      <c r="AT380" s="36"/>
      <c r="AU380" s="36"/>
      <c r="AV380" s="36"/>
      <c r="AW380" s="36"/>
      <c r="AX380" s="36"/>
      <c r="AY380" s="36"/>
      <c r="AZ380" s="36"/>
      <c r="BA380" s="36"/>
      <c r="BB380" s="36"/>
      <c r="BC380" s="36"/>
      <c r="BD380" s="36"/>
      <c r="BE380" s="36"/>
      <c r="BF380" s="36"/>
      <c r="BG380" s="36"/>
      <c r="BH380" s="36"/>
      <c r="BI380" s="36"/>
      <c r="BJ380" s="36"/>
      <c r="BK380" s="36"/>
      <c r="BL380" s="36"/>
      <c r="BM380" s="36"/>
      <c r="BN380" s="36"/>
      <c r="BO380" s="36"/>
      <c r="BP380" s="36"/>
      <c r="BQ380" s="36"/>
      <c r="BR380" s="36"/>
      <c r="BS380" s="36"/>
      <c r="BT380" s="36"/>
      <c r="BU380" s="36"/>
      <c r="BV380" s="36"/>
      <c r="BW380" s="36"/>
      <c r="BX380" s="36"/>
      <c r="BY380" s="36"/>
      <c r="BZ380" s="36"/>
      <c r="CA380" s="36"/>
      <c r="CB380" s="36"/>
      <c r="CC380" s="36"/>
      <c r="CD380" s="36">
        <v>3</v>
      </c>
      <c r="CE380" s="36"/>
      <c r="CF380" s="36"/>
      <c r="CG380" s="36"/>
      <c r="CH380" s="36"/>
      <c r="CI380" s="36"/>
      <c r="CJ380" s="36"/>
      <c r="CK380" s="36"/>
      <c r="CL380" s="36"/>
      <c r="CM380" s="36"/>
      <c r="CN380" s="36"/>
      <c r="CO380" s="36"/>
      <c r="CP380" s="36"/>
      <c r="CQ380" s="36"/>
      <c r="CR380" s="36"/>
      <c r="CS380" s="36"/>
      <c r="CT380" s="36"/>
      <c r="CU380" s="36"/>
      <c r="CV380" s="36"/>
      <c r="CW380" s="36"/>
      <c r="CX380" s="36"/>
      <c r="CY380" s="36"/>
      <c r="CZ380" s="36"/>
      <c r="DA380" s="36"/>
      <c r="DB380" s="36"/>
      <c r="DC380" s="36"/>
      <c r="DD380" s="36"/>
      <c r="DE380" s="36"/>
      <c r="DF380" s="36"/>
      <c r="DG380" s="36"/>
      <c r="DH380" s="36"/>
      <c r="DI380" s="36"/>
      <c r="DJ380" s="36"/>
      <c r="DK380" s="36"/>
      <c r="DL380" s="36"/>
      <c r="DM380" s="36"/>
      <c r="DN380" s="36"/>
      <c r="DO380" s="36"/>
      <c r="DP380" s="55">
        <v>0</v>
      </c>
      <c r="DQ380" s="37">
        <v>1</v>
      </c>
      <c r="DR380" s="37">
        <f>PRODUCT(Таблица1[[#This Row],[Столбец4]:[РЕГ НТЛ]])</f>
        <v>0</v>
      </c>
    </row>
    <row r="381" spans="1:122" x14ac:dyDescent="0.25">
      <c r="A381" s="35">
        <v>115</v>
      </c>
      <c r="B381" s="36" t="s">
        <v>296</v>
      </c>
      <c r="C381" s="36" t="s">
        <v>28</v>
      </c>
      <c r="D381" s="36" t="s">
        <v>11</v>
      </c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  <c r="AN381" s="36"/>
      <c r="AO381" s="36"/>
      <c r="AP381" s="36"/>
      <c r="AQ381" s="36"/>
      <c r="AR381" s="36"/>
      <c r="AS381" s="36"/>
      <c r="AT381" s="36"/>
      <c r="AU381" s="36"/>
      <c r="AV381" s="36"/>
      <c r="AW381" s="36"/>
      <c r="AX381" s="36"/>
      <c r="AY381" s="36"/>
      <c r="AZ381" s="36"/>
      <c r="BA381" s="36"/>
      <c r="BB381" s="36"/>
      <c r="BC381" s="36"/>
      <c r="BD381" s="36"/>
      <c r="BE381" s="36"/>
      <c r="BF381" s="36"/>
      <c r="BG381" s="36"/>
      <c r="BH381" s="36"/>
      <c r="BI381" s="36"/>
      <c r="BJ381" s="36"/>
      <c r="BK381" s="36"/>
      <c r="BL381" s="36"/>
      <c r="BM381" s="36"/>
      <c r="BN381" s="36"/>
      <c r="BO381" s="36"/>
      <c r="BP381" s="36"/>
      <c r="BQ381" s="36"/>
      <c r="BR381" s="36"/>
      <c r="BS381" s="36"/>
      <c r="BT381" s="36"/>
      <c r="BU381" s="36"/>
      <c r="BV381" s="36"/>
      <c r="BW381" s="36"/>
      <c r="BX381" s="36"/>
      <c r="BY381" s="36"/>
      <c r="BZ381" s="36"/>
      <c r="CA381" s="36"/>
      <c r="CB381" s="36"/>
      <c r="CC381" s="36"/>
      <c r="CD381" s="36"/>
      <c r="CE381" s="36"/>
      <c r="CF381" s="36"/>
      <c r="CG381" s="36"/>
      <c r="CH381" s="36"/>
      <c r="CI381" s="36"/>
      <c r="CJ381" s="36"/>
      <c r="CK381" s="36"/>
      <c r="CL381" s="36"/>
      <c r="CM381" s="36"/>
      <c r="CN381" s="36"/>
      <c r="CO381" s="36"/>
      <c r="CP381" s="36"/>
      <c r="CQ381" s="36"/>
      <c r="CR381" s="36"/>
      <c r="CS381" s="36"/>
      <c r="CT381" s="36"/>
      <c r="CU381" s="36"/>
      <c r="CV381" s="36"/>
      <c r="CW381" s="36"/>
      <c r="CX381" s="36"/>
      <c r="CY381" s="36"/>
      <c r="CZ381" s="36"/>
      <c r="DA381" s="36"/>
      <c r="DB381" s="36"/>
      <c r="DC381" s="36"/>
      <c r="DD381" s="36"/>
      <c r="DE381" s="36">
        <v>2</v>
      </c>
      <c r="DF381" s="36"/>
      <c r="DG381" s="36"/>
      <c r="DH381" s="36"/>
      <c r="DI381" s="36"/>
      <c r="DJ381" s="36"/>
      <c r="DK381" s="36"/>
      <c r="DL381" s="36"/>
      <c r="DM381" s="36"/>
      <c r="DN381" s="36"/>
      <c r="DO381" s="36"/>
      <c r="DP381" s="56">
        <v>4</v>
      </c>
      <c r="DQ381" s="37">
        <v>1</v>
      </c>
      <c r="DR381" s="37">
        <f>PRODUCT(Таблица1[[#This Row],[Столбец4]:[РЕГ НТЛ]])</f>
        <v>4</v>
      </c>
    </row>
    <row r="382" spans="1:122" x14ac:dyDescent="0.25">
      <c r="A382" s="38">
        <v>115</v>
      </c>
      <c r="B382" s="39" t="s">
        <v>296</v>
      </c>
      <c r="C382" s="36" t="s">
        <v>28</v>
      </c>
      <c r="D382" s="39" t="s">
        <v>11</v>
      </c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9"/>
      <c r="AN382" s="39"/>
      <c r="AO382" s="39"/>
      <c r="AP382" s="39"/>
      <c r="AQ382" s="39"/>
      <c r="AR382" s="39"/>
      <c r="AS382" s="39"/>
      <c r="AT382" s="39"/>
      <c r="AU382" s="39"/>
      <c r="AV382" s="39"/>
      <c r="AW382" s="39"/>
      <c r="AX382" s="39"/>
      <c r="AY382" s="39"/>
      <c r="AZ382" s="39"/>
      <c r="BA382" s="39"/>
      <c r="BB382" s="39"/>
      <c r="BC382" s="39"/>
      <c r="BD382" s="39"/>
      <c r="BE382" s="39"/>
      <c r="BF382" s="39"/>
      <c r="BG382" s="39"/>
      <c r="BH382" s="39"/>
      <c r="BI382" s="39"/>
      <c r="BJ382" s="39"/>
      <c r="BK382" s="39"/>
      <c r="BL382" s="39"/>
      <c r="BM382" s="39"/>
      <c r="BN382" s="39"/>
      <c r="BO382" s="39"/>
      <c r="BP382" s="39"/>
      <c r="BQ382" s="39"/>
      <c r="BR382" s="39"/>
      <c r="BS382" s="39"/>
      <c r="BT382" s="39"/>
      <c r="BU382" s="39"/>
      <c r="BV382" s="39"/>
      <c r="BW382" s="39"/>
      <c r="BX382" s="39"/>
      <c r="BY382" s="39"/>
      <c r="BZ382" s="39"/>
      <c r="CA382" s="39"/>
      <c r="CB382" s="39"/>
      <c r="CC382" s="39"/>
      <c r="CD382" s="39"/>
      <c r="CE382" s="39">
        <v>1</v>
      </c>
      <c r="CF382" s="39"/>
      <c r="CG382" s="39"/>
      <c r="CH382" s="39"/>
      <c r="CI382" s="39"/>
      <c r="CJ382" s="39"/>
      <c r="CK382" s="39"/>
      <c r="CL382" s="39"/>
      <c r="CM382" s="39"/>
      <c r="CN382" s="39"/>
      <c r="CO382" s="39"/>
      <c r="CP382" s="39"/>
      <c r="CQ382" s="39"/>
      <c r="CR382" s="39"/>
      <c r="CS382" s="39"/>
      <c r="CT382" s="39"/>
      <c r="CU382" s="39"/>
      <c r="CV382" s="39"/>
      <c r="CW382" s="39"/>
      <c r="CX382" s="39"/>
      <c r="CY382" s="39"/>
      <c r="CZ382" s="39"/>
      <c r="DA382" s="39"/>
      <c r="DB382" s="39"/>
      <c r="DC382" s="39"/>
      <c r="DD382" s="39"/>
      <c r="DE382" s="39"/>
      <c r="DF382" s="39"/>
      <c r="DG382" s="39"/>
      <c r="DH382" s="39"/>
      <c r="DI382" s="39"/>
      <c r="DJ382" s="39"/>
      <c r="DK382" s="39"/>
      <c r="DL382" s="39"/>
      <c r="DM382" s="39"/>
      <c r="DN382" s="39"/>
      <c r="DO382" s="39"/>
      <c r="DP382" s="58">
        <v>12</v>
      </c>
      <c r="DQ382" s="40">
        <v>1</v>
      </c>
      <c r="DR382" s="40">
        <f>PRODUCT(Таблица1[[#This Row],[Столбец4]:[РЕГ НТЛ]])</f>
        <v>12</v>
      </c>
    </row>
    <row r="383" spans="1:122" x14ac:dyDescent="0.25">
      <c r="A383" s="35">
        <v>283</v>
      </c>
      <c r="B383" s="36" t="s">
        <v>297</v>
      </c>
      <c r="C383" s="36" t="s">
        <v>203</v>
      </c>
      <c r="D383" s="36" t="s">
        <v>204</v>
      </c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  <c r="AN383" s="36"/>
      <c r="AO383" s="36"/>
      <c r="AP383" s="36"/>
      <c r="AQ383" s="36"/>
      <c r="AR383" s="36"/>
      <c r="AS383" s="36"/>
      <c r="AT383" s="36"/>
      <c r="AU383" s="36"/>
      <c r="AV383" s="36"/>
      <c r="AW383" s="36"/>
      <c r="AX383" s="36"/>
      <c r="AY383" s="36"/>
      <c r="AZ383" s="36"/>
      <c r="BA383" s="36"/>
      <c r="BB383" s="36"/>
      <c r="BC383" s="36"/>
      <c r="BD383" s="36"/>
      <c r="BE383" s="36"/>
      <c r="BF383" s="36"/>
      <c r="BG383" s="36"/>
      <c r="BH383" s="36"/>
      <c r="BI383" s="36"/>
      <c r="BJ383" s="36"/>
      <c r="BK383" s="36"/>
      <c r="BL383" s="36"/>
      <c r="BM383" s="36"/>
      <c r="BN383" s="36"/>
      <c r="BO383" s="36"/>
      <c r="BP383" s="36"/>
      <c r="BQ383" s="36"/>
      <c r="BR383" s="36"/>
      <c r="BS383" s="36"/>
      <c r="BT383" s="36"/>
      <c r="BU383" s="36"/>
      <c r="BV383" s="36"/>
      <c r="BW383" s="36"/>
      <c r="BX383" s="36"/>
      <c r="BY383" s="36"/>
      <c r="BZ383" s="36"/>
      <c r="CA383" s="36"/>
      <c r="CB383" s="36"/>
      <c r="CC383" s="36"/>
      <c r="CD383" s="36"/>
      <c r="CE383" s="36"/>
      <c r="CF383" s="36"/>
      <c r="CG383" s="36"/>
      <c r="CH383" s="36"/>
      <c r="CI383" s="36"/>
      <c r="CJ383" s="36"/>
      <c r="CK383" s="36"/>
      <c r="CL383" s="36"/>
      <c r="CM383" s="36"/>
      <c r="CN383" s="36">
        <v>8.4</v>
      </c>
      <c r="CO383" s="36">
        <v>8.1999999999999993</v>
      </c>
      <c r="CP383" s="36">
        <v>8.8000000000000007</v>
      </c>
      <c r="CQ383" s="36"/>
      <c r="CR383" s="36"/>
      <c r="CS383" s="36"/>
      <c r="CT383" s="36"/>
      <c r="CU383" s="36"/>
      <c r="CV383" s="36"/>
      <c r="CW383" s="36"/>
      <c r="CX383" s="36"/>
      <c r="CY383" s="36"/>
      <c r="CZ383" s="36"/>
      <c r="DA383" s="36"/>
      <c r="DB383" s="36"/>
      <c r="DC383" s="36"/>
      <c r="DD383" s="36"/>
      <c r="DE383" s="36"/>
      <c r="DF383" s="36"/>
      <c r="DG383" s="36"/>
      <c r="DH383" s="36"/>
      <c r="DI383" s="36"/>
      <c r="DJ383" s="36"/>
      <c r="DK383" s="36"/>
      <c r="DL383" s="36"/>
      <c r="DM383" s="36"/>
      <c r="DN383" s="36"/>
      <c r="DO383" s="36"/>
      <c r="DP383" s="56">
        <v>0</v>
      </c>
      <c r="DQ383" s="37">
        <v>0</v>
      </c>
      <c r="DR383" s="37">
        <f>PRODUCT(Таблица1[[#This Row],[Столбец4]:[РЕГ НТЛ]])</f>
        <v>0</v>
      </c>
    </row>
    <row r="384" spans="1:122" x14ac:dyDescent="0.25">
      <c r="A384" s="35">
        <v>66</v>
      </c>
      <c r="B384" s="36" t="s">
        <v>298</v>
      </c>
      <c r="C384" s="36" t="s">
        <v>28</v>
      </c>
      <c r="D384" s="36" t="s">
        <v>29</v>
      </c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>
        <v>9.1999999999999993</v>
      </c>
      <c r="AM384" s="36">
        <v>9.4</v>
      </c>
      <c r="AN384" s="36"/>
      <c r="AO384" s="36"/>
      <c r="AP384" s="36"/>
      <c r="AQ384" s="36"/>
      <c r="AR384" s="36"/>
      <c r="AS384" s="36"/>
      <c r="AT384" s="36"/>
      <c r="AU384" s="36"/>
      <c r="AV384" s="36"/>
      <c r="AW384" s="36"/>
      <c r="AX384" s="36"/>
      <c r="AY384" s="36"/>
      <c r="AZ384" s="36"/>
      <c r="BA384" s="36"/>
      <c r="BB384" s="36"/>
      <c r="BC384" s="36"/>
      <c r="BD384" s="36"/>
      <c r="BE384" s="36"/>
      <c r="BF384" s="36"/>
      <c r="BG384" s="36"/>
      <c r="BH384" s="36"/>
      <c r="BI384" s="36"/>
      <c r="BJ384" s="36"/>
      <c r="BK384" s="36"/>
      <c r="BL384" s="36"/>
      <c r="BM384" s="36"/>
      <c r="BN384" s="36"/>
      <c r="BO384" s="36"/>
      <c r="BP384" s="36"/>
      <c r="BQ384" s="36"/>
      <c r="BR384" s="36"/>
      <c r="BS384" s="36"/>
      <c r="BT384" s="36"/>
      <c r="BU384" s="36"/>
      <c r="BV384" s="36"/>
      <c r="BW384" s="36"/>
      <c r="BX384" s="36"/>
      <c r="BY384" s="36"/>
      <c r="BZ384" s="36"/>
      <c r="CA384" s="36"/>
      <c r="CB384" s="36"/>
      <c r="CC384" s="36"/>
      <c r="CD384" s="36"/>
      <c r="CE384" s="36"/>
      <c r="CF384" s="36"/>
      <c r="CG384" s="36"/>
      <c r="CH384" s="36"/>
      <c r="CI384" s="36"/>
      <c r="CJ384" s="36"/>
      <c r="CK384" s="36"/>
      <c r="CL384" s="36"/>
      <c r="CM384" s="36"/>
      <c r="CN384" s="36"/>
      <c r="CO384" s="36"/>
      <c r="CP384" s="36"/>
      <c r="CQ384" s="36"/>
      <c r="CR384" s="36"/>
      <c r="CS384" s="36"/>
      <c r="CT384" s="36"/>
      <c r="CU384" s="36"/>
      <c r="CV384" s="36"/>
      <c r="CW384" s="36"/>
      <c r="CX384" s="36"/>
      <c r="CY384" s="36"/>
      <c r="CZ384" s="36"/>
      <c r="DA384" s="36"/>
      <c r="DB384" s="36"/>
      <c r="DC384" s="36"/>
      <c r="DD384" s="36"/>
      <c r="DE384" s="36"/>
      <c r="DF384" s="36"/>
      <c r="DG384" s="36"/>
      <c r="DH384" s="36"/>
      <c r="DI384" s="36"/>
      <c r="DJ384" s="36"/>
      <c r="DK384" s="36"/>
      <c r="DL384" s="36"/>
      <c r="DM384" s="36"/>
      <c r="DN384" s="36"/>
      <c r="DO384" s="36"/>
      <c r="DP384" s="56">
        <v>0</v>
      </c>
      <c r="DQ384" s="37">
        <v>1</v>
      </c>
      <c r="DR384" s="37">
        <f>PRODUCT(Таблица1[[#This Row],[Столбец4]:[РЕГ НТЛ]])</f>
        <v>0</v>
      </c>
    </row>
    <row r="385" spans="1:122" x14ac:dyDescent="0.25">
      <c r="A385" s="35">
        <v>66</v>
      </c>
      <c r="B385" s="36" t="s">
        <v>298</v>
      </c>
      <c r="C385" s="36" t="s">
        <v>28</v>
      </c>
      <c r="D385" s="36" t="s">
        <v>11</v>
      </c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>
        <v>7</v>
      </c>
      <c r="AE385" s="36"/>
      <c r="AF385" s="36"/>
      <c r="AG385" s="36"/>
      <c r="AH385" s="36"/>
      <c r="AI385" s="36"/>
      <c r="AJ385" s="36"/>
      <c r="AK385" s="36"/>
      <c r="AL385" s="36"/>
      <c r="AM385" s="36"/>
      <c r="AN385" s="36"/>
      <c r="AO385" s="36"/>
      <c r="AP385" s="36"/>
      <c r="AQ385" s="36"/>
      <c r="AR385" s="36"/>
      <c r="AS385" s="36"/>
      <c r="AT385" s="36"/>
      <c r="AU385" s="36"/>
      <c r="AV385" s="36"/>
      <c r="AW385" s="36"/>
      <c r="AX385" s="36"/>
      <c r="AY385" s="36"/>
      <c r="AZ385" s="36"/>
      <c r="BA385" s="36"/>
      <c r="BB385" s="36"/>
      <c r="BC385" s="36"/>
      <c r="BD385" s="36"/>
      <c r="BE385" s="36"/>
      <c r="BF385" s="36"/>
      <c r="BG385" s="36"/>
      <c r="BH385" s="36"/>
      <c r="BI385" s="36"/>
      <c r="BJ385" s="36"/>
      <c r="BK385" s="36"/>
      <c r="BL385" s="36"/>
      <c r="BM385" s="36"/>
      <c r="BN385" s="36"/>
      <c r="BO385" s="36"/>
      <c r="BP385" s="36"/>
      <c r="BQ385" s="36"/>
      <c r="BR385" s="36"/>
      <c r="BS385" s="36"/>
      <c r="BT385" s="36"/>
      <c r="BU385" s="36"/>
      <c r="BV385" s="36"/>
      <c r="BW385" s="36"/>
      <c r="BX385" s="36"/>
      <c r="BY385" s="36"/>
      <c r="BZ385" s="36"/>
      <c r="CA385" s="36"/>
      <c r="CB385" s="36"/>
      <c r="CC385" s="36"/>
      <c r="CD385" s="36"/>
      <c r="CE385" s="36"/>
      <c r="CF385" s="36"/>
      <c r="CG385" s="36"/>
      <c r="CH385" s="36"/>
      <c r="CI385" s="36"/>
      <c r="CJ385" s="36"/>
      <c r="CK385" s="36"/>
      <c r="CL385" s="36"/>
      <c r="CM385" s="36"/>
      <c r="CN385" s="36"/>
      <c r="CO385" s="36"/>
      <c r="CP385" s="36"/>
      <c r="CQ385" s="36"/>
      <c r="CR385" s="36"/>
      <c r="CS385" s="36"/>
      <c r="CT385" s="36"/>
      <c r="CU385" s="36"/>
      <c r="CV385" s="36"/>
      <c r="CW385" s="36"/>
      <c r="CX385" s="36"/>
      <c r="CY385" s="36"/>
      <c r="CZ385" s="36"/>
      <c r="DA385" s="36"/>
      <c r="DB385" s="36"/>
      <c r="DC385" s="36"/>
      <c r="DD385" s="36"/>
      <c r="DE385" s="36"/>
      <c r="DF385" s="36"/>
      <c r="DG385" s="36"/>
      <c r="DH385" s="36"/>
      <c r="DI385" s="36"/>
      <c r="DJ385" s="36"/>
      <c r="DK385" s="36"/>
      <c r="DL385" s="36"/>
      <c r="DM385" s="36"/>
      <c r="DN385" s="36"/>
      <c r="DO385" s="36"/>
      <c r="DP385" s="55">
        <v>0</v>
      </c>
      <c r="DQ385" s="37">
        <v>1</v>
      </c>
      <c r="DR385" s="37">
        <f>PRODUCT(Таблица1[[#This Row],[Столбец4]:[РЕГ НТЛ]])</f>
        <v>0</v>
      </c>
    </row>
    <row r="386" spans="1:122" x14ac:dyDescent="0.25">
      <c r="A386" s="35">
        <v>66</v>
      </c>
      <c r="B386" s="36" t="s">
        <v>298</v>
      </c>
      <c r="C386" s="36" t="s">
        <v>28</v>
      </c>
      <c r="D386" s="36" t="s">
        <v>11</v>
      </c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>
        <v>5</v>
      </c>
      <c r="AG386" s="36"/>
      <c r="AH386" s="36"/>
      <c r="AI386" s="36"/>
      <c r="AJ386" s="36"/>
      <c r="AK386" s="36"/>
      <c r="AL386" s="36"/>
      <c r="AM386" s="36"/>
      <c r="AN386" s="36"/>
      <c r="AO386" s="36"/>
      <c r="AP386" s="36"/>
      <c r="AQ386" s="36"/>
      <c r="AR386" s="36"/>
      <c r="AS386" s="36"/>
      <c r="AT386" s="36"/>
      <c r="AU386" s="36"/>
      <c r="AV386" s="36"/>
      <c r="AW386" s="36"/>
      <c r="AX386" s="36"/>
      <c r="AY386" s="36"/>
      <c r="AZ386" s="36"/>
      <c r="BA386" s="36"/>
      <c r="BB386" s="36"/>
      <c r="BC386" s="36"/>
      <c r="BD386" s="36"/>
      <c r="BE386" s="36"/>
      <c r="BF386" s="36"/>
      <c r="BG386" s="36"/>
      <c r="BH386" s="36"/>
      <c r="BI386" s="36"/>
      <c r="BJ386" s="36"/>
      <c r="BK386" s="36"/>
      <c r="BL386" s="36"/>
      <c r="BM386" s="36"/>
      <c r="BN386" s="36"/>
      <c r="BO386" s="36"/>
      <c r="BP386" s="36"/>
      <c r="BQ386" s="36"/>
      <c r="BR386" s="36"/>
      <c r="BS386" s="36"/>
      <c r="BT386" s="36"/>
      <c r="BU386" s="36"/>
      <c r="BV386" s="36"/>
      <c r="BW386" s="36"/>
      <c r="BX386" s="36"/>
      <c r="BY386" s="36"/>
      <c r="BZ386" s="36"/>
      <c r="CA386" s="36"/>
      <c r="CB386" s="36"/>
      <c r="CC386" s="36"/>
      <c r="CD386" s="36"/>
      <c r="CE386" s="36"/>
      <c r="CF386" s="36"/>
      <c r="CG386" s="36"/>
      <c r="CH386" s="36"/>
      <c r="CI386" s="36"/>
      <c r="CJ386" s="36"/>
      <c r="CK386" s="36"/>
      <c r="CL386" s="36"/>
      <c r="CM386" s="36"/>
      <c r="CN386" s="36"/>
      <c r="CO386" s="36"/>
      <c r="CP386" s="36"/>
      <c r="CQ386" s="36"/>
      <c r="CR386" s="36"/>
      <c r="CS386" s="36"/>
      <c r="CT386" s="36"/>
      <c r="CU386" s="36"/>
      <c r="CV386" s="36"/>
      <c r="CW386" s="36"/>
      <c r="CX386" s="36"/>
      <c r="CY386" s="36"/>
      <c r="CZ386" s="36"/>
      <c r="DA386" s="36"/>
      <c r="DB386" s="36"/>
      <c r="DC386" s="36"/>
      <c r="DD386" s="36"/>
      <c r="DE386" s="36"/>
      <c r="DF386" s="36"/>
      <c r="DG386" s="36"/>
      <c r="DH386" s="36"/>
      <c r="DI386" s="36"/>
      <c r="DJ386" s="36"/>
      <c r="DK386" s="36"/>
      <c r="DL386" s="36"/>
      <c r="DM386" s="36"/>
      <c r="DN386" s="36"/>
      <c r="DO386" s="36"/>
      <c r="DP386" s="55">
        <v>0</v>
      </c>
      <c r="DQ386" s="37">
        <v>1</v>
      </c>
      <c r="DR386" s="37">
        <f>PRODUCT(Таблица1[[#This Row],[Столбец4]:[РЕГ НТЛ]])</f>
        <v>0</v>
      </c>
    </row>
    <row r="387" spans="1:122" x14ac:dyDescent="0.25">
      <c r="A387" s="38">
        <v>66</v>
      </c>
      <c r="B387" s="39" t="s">
        <v>298</v>
      </c>
      <c r="C387" s="36" t="s">
        <v>28</v>
      </c>
      <c r="D387" s="39" t="s">
        <v>11</v>
      </c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>
        <v>2</v>
      </c>
      <c r="AH387" s="39"/>
      <c r="AI387" s="39"/>
      <c r="AJ387" s="39"/>
      <c r="AK387" s="39"/>
      <c r="AL387" s="39"/>
      <c r="AM387" s="39"/>
      <c r="AN387" s="39"/>
      <c r="AO387" s="39"/>
      <c r="AP387" s="39"/>
      <c r="AQ387" s="39"/>
      <c r="AR387" s="39"/>
      <c r="AS387" s="39"/>
      <c r="AT387" s="39"/>
      <c r="AU387" s="39"/>
      <c r="AV387" s="39"/>
      <c r="AW387" s="39"/>
      <c r="AX387" s="39"/>
      <c r="AY387" s="39"/>
      <c r="AZ387" s="39"/>
      <c r="BA387" s="39"/>
      <c r="BB387" s="39"/>
      <c r="BC387" s="39"/>
      <c r="BD387" s="39"/>
      <c r="BE387" s="39"/>
      <c r="BF387" s="39"/>
      <c r="BG387" s="39"/>
      <c r="BH387" s="39"/>
      <c r="BI387" s="39"/>
      <c r="BJ387" s="39"/>
      <c r="BK387" s="39"/>
      <c r="BL387" s="39"/>
      <c r="BM387" s="39"/>
      <c r="BN387" s="39"/>
      <c r="BO387" s="39"/>
      <c r="BP387" s="39"/>
      <c r="BQ387" s="39"/>
      <c r="BR387" s="39"/>
      <c r="BS387" s="39"/>
      <c r="BT387" s="39"/>
      <c r="BU387" s="39"/>
      <c r="BV387" s="39"/>
      <c r="BW387" s="39"/>
      <c r="BX387" s="39"/>
      <c r="BY387" s="39"/>
      <c r="BZ387" s="39"/>
      <c r="CA387" s="39"/>
      <c r="CB387" s="39"/>
      <c r="CC387" s="39"/>
      <c r="CD387" s="39"/>
      <c r="CE387" s="39"/>
      <c r="CF387" s="39"/>
      <c r="CG387" s="39"/>
      <c r="CH387" s="39"/>
      <c r="CI387" s="39"/>
      <c r="CJ387" s="39"/>
      <c r="CK387" s="39"/>
      <c r="CL387" s="39"/>
      <c r="CM387" s="39"/>
      <c r="CN387" s="39"/>
      <c r="CO387" s="39"/>
      <c r="CP387" s="39"/>
      <c r="CQ387" s="39"/>
      <c r="CR387" s="39"/>
      <c r="CS387" s="39"/>
      <c r="CT387" s="39"/>
      <c r="CU387" s="39"/>
      <c r="CV387" s="39"/>
      <c r="CW387" s="39"/>
      <c r="CX387" s="39"/>
      <c r="CY387" s="39"/>
      <c r="CZ387" s="39"/>
      <c r="DA387" s="39"/>
      <c r="DB387" s="39"/>
      <c r="DC387" s="39"/>
      <c r="DD387" s="39"/>
      <c r="DE387" s="39"/>
      <c r="DF387" s="39"/>
      <c r="DG387" s="39"/>
      <c r="DH387" s="39"/>
      <c r="DI387" s="39"/>
      <c r="DJ387" s="39"/>
      <c r="DK387" s="39"/>
      <c r="DL387" s="39"/>
      <c r="DM387" s="39"/>
      <c r="DN387" s="39"/>
      <c r="DO387" s="39"/>
      <c r="DP387" s="58">
        <v>0</v>
      </c>
      <c r="DQ387" s="40">
        <v>1</v>
      </c>
      <c r="DR387" s="40">
        <f>PRODUCT(Таблица1[[#This Row],[Столбец4]:[РЕГ НТЛ]])</f>
        <v>0</v>
      </c>
    </row>
    <row r="388" spans="1:122" x14ac:dyDescent="0.25">
      <c r="A388" s="35">
        <v>66</v>
      </c>
      <c r="B388" s="36" t="s">
        <v>298</v>
      </c>
      <c r="C388" s="36" t="s">
        <v>28</v>
      </c>
      <c r="D388" s="36" t="s">
        <v>11</v>
      </c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AI388" s="36">
        <v>3</v>
      </c>
      <c r="AJ388" s="36"/>
      <c r="AK388" s="36"/>
      <c r="AL388" s="36"/>
      <c r="AM388" s="36"/>
      <c r="AN388" s="36"/>
      <c r="AO388" s="36"/>
      <c r="AP388" s="36"/>
      <c r="AQ388" s="36"/>
      <c r="AR388" s="36"/>
      <c r="AS388" s="36"/>
      <c r="AT388" s="36"/>
      <c r="AU388" s="36"/>
      <c r="AV388" s="36"/>
      <c r="AW388" s="36"/>
      <c r="AX388" s="36"/>
      <c r="AY388" s="36"/>
      <c r="AZ388" s="36"/>
      <c r="BA388" s="36"/>
      <c r="BB388" s="36"/>
      <c r="BC388" s="36"/>
      <c r="BD388" s="36"/>
      <c r="BE388" s="36"/>
      <c r="BF388" s="36"/>
      <c r="BG388" s="36"/>
      <c r="BH388" s="36"/>
      <c r="BI388" s="36"/>
      <c r="BJ388" s="36"/>
      <c r="BK388" s="36"/>
      <c r="BL388" s="36"/>
      <c r="BM388" s="36"/>
      <c r="BN388" s="36"/>
      <c r="BO388" s="36"/>
      <c r="BP388" s="36"/>
      <c r="BQ388" s="36"/>
      <c r="BR388" s="36"/>
      <c r="BS388" s="36"/>
      <c r="BT388" s="36"/>
      <c r="BU388" s="36"/>
      <c r="BV388" s="36"/>
      <c r="BW388" s="36"/>
      <c r="BX388" s="36"/>
      <c r="BY388" s="36"/>
      <c r="BZ388" s="36"/>
      <c r="CA388" s="36"/>
      <c r="CB388" s="36"/>
      <c r="CC388" s="36"/>
      <c r="CD388" s="36"/>
      <c r="CE388" s="36"/>
      <c r="CF388" s="36"/>
      <c r="CG388" s="36"/>
      <c r="CH388" s="36"/>
      <c r="CI388" s="36"/>
      <c r="CJ388" s="36"/>
      <c r="CK388" s="36"/>
      <c r="CL388" s="36"/>
      <c r="CM388" s="36"/>
      <c r="CN388" s="36"/>
      <c r="CO388" s="36"/>
      <c r="CP388" s="36"/>
      <c r="CQ388" s="36"/>
      <c r="CR388" s="36"/>
      <c r="CS388" s="36"/>
      <c r="CT388" s="36"/>
      <c r="CU388" s="36"/>
      <c r="CV388" s="36"/>
      <c r="CW388" s="36"/>
      <c r="CX388" s="36"/>
      <c r="CY388" s="36"/>
      <c r="CZ388" s="36"/>
      <c r="DA388" s="36"/>
      <c r="DB388" s="36"/>
      <c r="DC388" s="36"/>
      <c r="DD388" s="36"/>
      <c r="DE388" s="36"/>
      <c r="DF388" s="36"/>
      <c r="DG388" s="36"/>
      <c r="DH388" s="36"/>
      <c r="DI388" s="36"/>
      <c r="DJ388" s="36"/>
      <c r="DK388" s="36"/>
      <c r="DL388" s="36"/>
      <c r="DM388" s="36"/>
      <c r="DN388" s="36"/>
      <c r="DO388" s="36"/>
      <c r="DP388" s="56">
        <v>0</v>
      </c>
      <c r="DQ388" s="37">
        <v>1</v>
      </c>
      <c r="DR388" s="37">
        <f>PRODUCT(Таблица1[[#This Row],[Столбец4]:[РЕГ НТЛ]])</f>
        <v>0</v>
      </c>
    </row>
    <row r="389" spans="1:122" x14ac:dyDescent="0.25">
      <c r="A389" s="10">
        <v>41</v>
      </c>
      <c r="B389" s="2" t="s">
        <v>299</v>
      </c>
      <c r="C389" s="2" t="s">
        <v>23</v>
      </c>
      <c r="D389" s="2" t="s">
        <v>130</v>
      </c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>
        <v>9.8000000000000007</v>
      </c>
      <c r="P389" s="2">
        <v>9.6</v>
      </c>
      <c r="Q389" s="2">
        <v>9.1999999999999993</v>
      </c>
      <c r="R389" s="2"/>
      <c r="S389" s="2"/>
      <c r="T389" s="2"/>
      <c r="U389" s="2"/>
      <c r="V389" s="2"/>
      <c r="W389" s="1"/>
      <c r="X389" s="1"/>
      <c r="Y389" s="1"/>
      <c r="Z389" s="1"/>
      <c r="AA389" s="2"/>
      <c r="AB389" s="11"/>
      <c r="AC389" s="12"/>
      <c r="AD389" s="12"/>
      <c r="AE389" s="1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56">
        <v>0</v>
      </c>
      <c r="DQ389" s="23">
        <v>1</v>
      </c>
      <c r="DR389" s="23">
        <f>PRODUCT(Таблица1[[#This Row],[Столбец4]:[РЕГ НТЛ]])</f>
        <v>0</v>
      </c>
    </row>
    <row r="390" spans="1:122" x14ac:dyDescent="0.25">
      <c r="A390" s="35">
        <v>101</v>
      </c>
      <c r="B390" s="36" t="s">
        <v>232</v>
      </c>
      <c r="C390" s="36" t="s">
        <v>28</v>
      </c>
      <c r="D390" s="36" t="s">
        <v>11</v>
      </c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AI390" s="36"/>
      <c r="AJ390" s="36"/>
      <c r="AK390" s="36"/>
      <c r="AL390" s="36"/>
      <c r="AM390" s="36"/>
      <c r="AN390" s="36"/>
      <c r="AO390" s="36"/>
      <c r="AP390" s="36"/>
      <c r="AQ390" s="36"/>
      <c r="AR390" s="36"/>
      <c r="AS390" s="36"/>
      <c r="AT390" s="36"/>
      <c r="AU390" s="36"/>
      <c r="AV390" s="36"/>
      <c r="AW390" s="36"/>
      <c r="AX390" s="36"/>
      <c r="AY390" s="36"/>
      <c r="AZ390" s="36"/>
      <c r="BA390" s="36"/>
      <c r="BB390" s="36"/>
      <c r="BC390" s="36"/>
      <c r="BD390" s="36"/>
      <c r="BE390" s="36"/>
      <c r="BF390" s="36"/>
      <c r="BG390" s="36"/>
      <c r="BH390" s="36"/>
      <c r="BI390" s="36"/>
      <c r="BJ390" s="36"/>
      <c r="BK390" s="36"/>
      <c r="BL390" s="36"/>
      <c r="BM390" s="36"/>
      <c r="BN390" s="36"/>
      <c r="BO390" s="36"/>
      <c r="BP390" s="36"/>
      <c r="BQ390" s="36"/>
      <c r="BR390" s="36"/>
      <c r="BS390" s="36"/>
      <c r="BT390" s="36">
        <v>1</v>
      </c>
      <c r="BU390" s="36"/>
      <c r="BV390" s="36"/>
      <c r="BW390" s="36"/>
      <c r="BX390" s="36"/>
      <c r="BY390" s="36"/>
      <c r="BZ390" s="36"/>
      <c r="CA390" s="36"/>
      <c r="CB390" s="36"/>
      <c r="CC390" s="36"/>
      <c r="CD390" s="36"/>
      <c r="CE390" s="36"/>
      <c r="CF390" s="36"/>
      <c r="CG390" s="36"/>
      <c r="CH390" s="36"/>
      <c r="CI390" s="36"/>
      <c r="CJ390" s="36"/>
      <c r="CK390" s="36"/>
      <c r="CL390" s="36"/>
      <c r="CM390" s="36"/>
      <c r="CN390" s="36"/>
      <c r="CO390" s="36"/>
      <c r="CP390" s="36"/>
      <c r="CQ390" s="36"/>
      <c r="CR390" s="36"/>
      <c r="CS390" s="36"/>
      <c r="CT390" s="36"/>
      <c r="CU390" s="36"/>
      <c r="CV390" s="36"/>
      <c r="CW390" s="36"/>
      <c r="CX390" s="36"/>
      <c r="CY390" s="36"/>
      <c r="CZ390" s="36"/>
      <c r="DA390" s="36"/>
      <c r="DB390" s="36"/>
      <c r="DC390" s="36"/>
      <c r="DD390" s="36"/>
      <c r="DE390" s="36"/>
      <c r="DF390" s="36"/>
      <c r="DG390" s="36"/>
      <c r="DH390" s="36"/>
      <c r="DI390" s="36"/>
      <c r="DJ390" s="36"/>
      <c r="DK390" s="36"/>
      <c r="DL390" s="36"/>
      <c r="DM390" s="36"/>
      <c r="DN390" s="36"/>
      <c r="DO390" s="36"/>
      <c r="DP390" s="56">
        <v>0</v>
      </c>
      <c r="DQ390" s="37">
        <v>1</v>
      </c>
      <c r="DR390" s="37">
        <f>PRODUCT(Таблица1[[#This Row],[Столбец4]:[РЕГ НТЛ]])</f>
        <v>0</v>
      </c>
    </row>
    <row r="391" spans="1:122" x14ac:dyDescent="0.25">
      <c r="A391" s="35">
        <v>101</v>
      </c>
      <c r="B391" s="36" t="s">
        <v>232</v>
      </c>
      <c r="C391" s="36" t="s">
        <v>28</v>
      </c>
      <c r="D391" s="36" t="s">
        <v>11</v>
      </c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  <c r="AJ391" s="36"/>
      <c r="AK391" s="36"/>
      <c r="AL391" s="36"/>
      <c r="AM391" s="36"/>
      <c r="AN391" s="36"/>
      <c r="AO391" s="36"/>
      <c r="AP391" s="36"/>
      <c r="AQ391" s="36"/>
      <c r="AR391" s="36"/>
      <c r="AS391" s="36"/>
      <c r="AT391" s="36"/>
      <c r="AU391" s="36"/>
      <c r="AV391" s="36"/>
      <c r="AW391" s="36"/>
      <c r="AX391" s="36"/>
      <c r="AY391" s="36"/>
      <c r="AZ391" s="36"/>
      <c r="BA391" s="36"/>
      <c r="BB391" s="36"/>
      <c r="BC391" s="36"/>
      <c r="BD391" s="36"/>
      <c r="BE391" s="36"/>
      <c r="BF391" s="36"/>
      <c r="BG391" s="36"/>
      <c r="BH391" s="36"/>
      <c r="BI391" s="36"/>
      <c r="BJ391" s="36"/>
      <c r="BK391" s="36"/>
      <c r="BL391" s="36"/>
      <c r="BM391" s="36"/>
      <c r="BN391" s="36"/>
      <c r="BO391" s="36"/>
      <c r="BP391" s="36"/>
      <c r="BQ391" s="36"/>
      <c r="BR391" s="36"/>
      <c r="BS391" s="36"/>
      <c r="BT391" s="36"/>
      <c r="BU391" s="36"/>
      <c r="BV391" s="36"/>
      <c r="BW391" s="36"/>
      <c r="BX391" s="36"/>
      <c r="BY391" s="36"/>
      <c r="BZ391" s="36"/>
      <c r="CA391" s="36"/>
      <c r="CB391" s="36"/>
      <c r="CC391" s="36">
        <v>2</v>
      </c>
      <c r="CD391" s="36"/>
      <c r="CE391" s="36"/>
      <c r="CF391" s="36"/>
      <c r="CG391" s="36"/>
      <c r="CH391" s="36"/>
      <c r="CI391" s="36"/>
      <c r="CJ391" s="36"/>
      <c r="CK391" s="36"/>
      <c r="CL391" s="36"/>
      <c r="CM391" s="36"/>
      <c r="CN391" s="36"/>
      <c r="CO391" s="36"/>
      <c r="CP391" s="36"/>
      <c r="CQ391" s="36"/>
      <c r="CR391" s="36"/>
      <c r="CS391" s="36"/>
      <c r="CT391" s="36"/>
      <c r="CU391" s="36"/>
      <c r="CV391" s="36"/>
      <c r="CW391" s="36"/>
      <c r="CX391" s="36"/>
      <c r="CY391" s="36"/>
      <c r="CZ391" s="36"/>
      <c r="DA391" s="36"/>
      <c r="DB391" s="36"/>
      <c r="DC391" s="36"/>
      <c r="DD391" s="36"/>
      <c r="DE391" s="36"/>
      <c r="DF391" s="36"/>
      <c r="DG391" s="36"/>
      <c r="DH391" s="36"/>
      <c r="DI391" s="36"/>
      <c r="DJ391" s="36"/>
      <c r="DK391" s="36"/>
      <c r="DL391" s="36"/>
      <c r="DM391" s="36"/>
      <c r="DN391" s="36"/>
      <c r="DO391" s="36"/>
      <c r="DP391" s="56">
        <v>0</v>
      </c>
      <c r="DQ391" s="37">
        <v>1</v>
      </c>
      <c r="DR391" s="37">
        <f>PRODUCT(Таблица1[[#This Row],[Столбец4]:[РЕГ НТЛ]])</f>
        <v>0</v>
      </c>
    </row>
    <row r="392" spans="1:122" x14ac:dyDescent="0.25">
      <c r="A392" s="35">
        <v>75</v>
      </c>
      <c r="B392" s="36" t="s">
        <v>300</v>
      </c>
      <c r="C392" s="36" t="s">
        <v>23</v>
      </c>
      <c r="D392" s="36" t="s">
        <v>34</v>
      </c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AI392" s="36"/>
      <c r="AJ392" s="36"/>
      <c r="AK392" s="36"/>
      <c r="AL392" s="36"/>
      <c r="AM392" s="36"/>
      <c r="AN392" s="36"/>
      <c r="AO392" s="36"/>
      <c r="AP392" s="36"/>
      <c r="AQ392" s="36"/>
      <c r="AR392" s="36">
        <v>8.4</v>
      </c>
      <c r="AS392" s="36">
        <v>8.4</v>
      </c>
      <c r="AT392" s="36">
        <v>8.4</v>
      </c>
      <c r="AU392" s="36">
        <v>9</v>
      </c>
      <c r="AV392" s="36"/>
      <c r="AW392" s="36"/>
      <c r="AX392" s="36"/>
      <c r="AY392" s="36"/>
      <c r="AZ392" s="36"/>
      <c r="BA392" s="36"/>
      <c r="BB392" s="36"/>
      <c r="BC392" s="36"/>
      <c r="BD392" s="36"/>
      <c r="BE392" s="36"/>
      <c r="BF392" s="36"/>
      <c r="BG392" s="36"/>
      <c r="BH392" s="36"/>
      <c r="BI392" s="36"/>
      <c r="BJ392" s="36"/>
      <c r="BK392" s="36"/>
      <c r="BL392" s="36"/>
      <c r="BM392" s="36"/>
      <c r="BN392" s="36"/>
      <c r="BO392" s="36"/>
      <c r="BP392" s="36"/>
      <c r="BQ392" s="36"/>
      <c r="BR392" s="36"/>
      <c r="BS392" s="36"/>
      <c r="BT392" s="36"/>
      <c r="BU392" s="36"/>
      <c r="BV392" s="36"/>
      <c r="BW392" s="36"/>
      <c r="BX392" s="36"/>
      <c r="BY392" s="36"/>
      <c r="BZ392" s="36"/>
      <c r="CA392" s="36"/>
      <c r="CB392" s="36"/>
      <c r="CC392" s="36"/>
      <c r="CD392" s="36"/>
      <c r="CE392" s="36"/>
      <c r="CF392" s="36"/>
      <c r="CG392" s="36"/>
      <c r="CH392" s="36"/>
      <c r="CI392" s="36"/>
      <c r="CJ392" s="36"/>
      <c r="CK392" s="36"/>
      <c r="CL392" s="36"/>
      <c r="CM392" s="36"/>
      <c r="CN392" s="36"/>
      <c r="CO392" s="36"/>
      <c r="CP392" s="36"/>
      <c r="CQ392" s="36"/>
      <c r="CR392" s="36"/>
      <c r="CS392" s="36"/>
      <c r="CT392" s="36"/>
      <c r="CU392" s="36"/>
      <c r="CV392" s="36"/>
      <c r="CW392" s="36"/>
      <c r="CX392" s="36"/>
      <c r="CY392" s="36"/>
      <c r="CZ392" s="36"/>
      <c r="DA392" s="36"/>
      <c r="DB392" s="36"/>
      <c r="DC392" s="36"/>
      <c r="DD392" s="36"/>
      <c r="DE392" s="36"/>
      <c r="DF392" s="36"/>
      <c r="DG392" s="36"/>
      <c r="DH392" s="36"/>
      <c r="DI392" s="36"/>
      <c r="DJ392" s="36"/>
      <c r="DK392" s="36"/>
      <c r="DL392" s="36"/>
      <c r="DM392" s="36"/>
      <c r="DN392" s="36"/>
      <c r="DO392" s="36"/>
      <c r="DP392" s="56">
        <v>0</v>
      </c>
      <c r="DQ392" s="37">
        <v>1</v>
      </c>
      <c r="DR392" s="37">
        <f>PRODUCT(Таблица1[[#This Row],[Столбец4]:[РЕГ НТЛ]])</f>
        <v>0</v>
      </c>
    </row>
    <row r="393" spans="1:122" x14ac:dyDescent="0.25">
      <c r="A393" s="38">
        <v>92</v>
      </c>
      <c r="B393" s="39" t="s">
        <v>301</v>
      </c>
      <c r="C393" s="36" t="s">
        <v>28</v>
      </c>
      <c r="D393" s="39" t="s">
        <v>11</v>
      </c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39"/>
      <c r="AN393" s="39"/>
      <c r="AO393" s="39"/>
      <c r="AP393" s="39"/>
      <c r="AQ393" s="39"/>
      <c r="AR393" s="39"/>
      <c r="AS393" s="39"/>
      <c r="AT393" s="39"/>
      <c r="AU393" s="39"/>
      <c r="AV393" s="39"/>
      <c r="AW393" s="39"/>
      <c r="AX393" s="39"/>
      <c r="AY393" s="39"/>
      <c r="AZ393" s="39"/>
      <c r="BA393" s="39"/>
      <c r="BB393" s="39"/>
      <c r="BC393" s="39"/>
      <c r="BD393" s="39"/>
      <c r="BE393" s="39"/>
      <c r="BF393" s="39"/>
      <c r="BG393" s="39"/>
      <c r="BH393" s="39"/>
      <c r="BI393" s="39"/>
      <c r="BJ393" s="39"/>
      <c r="BK393" s="39"/>
      <c r="BL393" s="39"/>
      <c r="BM393" s="39"/>
      <c r="BN393" s="39"/>
      <c r="BO393" s="39"/>
      <c r="BP393" s="39"/>
      <c r="BQ393" s="39"/>
      <c r="BR393" s="39"/>
      <c r="BS393" s="39"/>
      <c r="BT393" s="39"/>
      <c r="BU393" s="39">
        <v>4</v>
      </c>
      <c r="BV393" s="39"/>
      <c r="BW393" s="39"/>
      <c r="BX393" s="39"/>
      <c r="BY393" s="39"/>
      <c r="BZ393" s="39"/>
      <c r="CA393" s="39"/>
      <c r="CB393" s="39"/>
      <c r="CC393" s="39"/>
      <c r="CD393" s="39"/>
      <c r="CE393" s="39"/>
      <c r="CF393" s="39"/>
      <c r="CG393" s="39"/>
      <c r="CH393" s="39"/>
      <c r="CI393" s="39"/>
      <c r="CJ393" s="39"/>
      <c r="CK393" s="39"/>
      <c r="CL393" s="39"/>
      <c r="CM393" s="39"/>
      <c r="CN393" s="39"/>
      <c r="CO393" s="39"/>
      <c r="CP393" s="39"/>
      <c r="CQ393" s="39"/>
      <c r="CR393" s="39"/>
      <c r="CS393" s="39"/>
      <c r="CT393" s="39"/>
      <c r="CU393" s="39"/>
      <c r="CV393" s="39"/>
      <c r="CW393" s="39"/>
      <c r="CX393" s="39"/>
      <c r="CY393" s="39"/>
      <c r="CZ393" s="39"/>
      <c r="DA393" s="39"/>
      <c r="DB393" s="39"/>
      <c r="DC393" s="39"/>
      <c r="DD393" s="39"/>
      <c r="DE393" s="39"/>
      <c r="DF393" s="39"/>
      <c r="DG393" s="39"/>
      <c r="DH393" s="39"/>
      <c r="DI393" s="39"/>
      <c r="DJ393" s="39"/>
      <c r="DK393" s="39"/>
      <c r="DL393" s="39"/>
      <c r="DM393" s="39"/>
      <c r="DN393" s="39"/>
      <c r="DO393" s="39"/>
      <c r="DP393" s="55">
        <v>0</v>
      </c>
      <c r="DQ393" s="40">
        <v>1</v>
      </c>
      <c r="DR393" s="40">
        <f>PRODUCT(Таблица1[[#This Row],[Столбец4]:[РЕГ НТЛ]])</f>
        <v>0</v>
      </c>
    </row>
    <row r="394" spans="1:122" x14ac:dyDescent="0.25">
      <c r="A394" s="35">
        <v>92</v>
      </c>
      <c r="B394" s="36" t="s">
        <v>301</v>
      </c>
      <c r="C394" s="36" t="s">
        <v>28</v>
      </c>
      <c r="D394" s="36" t="s">
        <v>11</v>
      </c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  <c r="AI394" s="36"/>
      <c r="AJ394" s="36"/>
      <c r="AK394" s="36"/>
      <c r="AL394" s="36"/>
      <c r="AM394" s="36"/>
      <c r="AN394" s="36"/>
      <c r="AO394" s="36"/>
      <c r="AP394" s="36"/>
      <c r="AQ394" s="36"/>
      <c r="AR394" s="36"/>
      <c r="AS394" s="36"/>
      <c r="AT394" s="36"/>
      <c r="AU394" s="36"/>
      <c r="AV394" s="36"/>
      <c r="AW394" s="36"/>
      <c r="AX394" s="36"/>
      <c r="AY394" s="36"/>
      <c r="AZ394" s="36"/>
      <c r="BA394" s="36"/>
      <c r="BB394" s="36"/>
      <c r="BC394" s="36"/>
      <c r="BD394" s="36"/>
      <c r="BE394" s="36"/>
      <c r="BF394" s="36"/>
      <c r="BG394" s="36"/>
      <c r="BH394" s="36"/>
      <c r="BI394" s="36"/>
      <c r="BJ394" s="36"/>
      <c r="BK394" s="36"/>
      <c r="BL394" s="36"/>
      <c r="BM394" s="36"/>
      <c r="BN394" s="36"/>
      <c r="BO394" s="36"/>
      <c r="BP394" s="36"/>
      <c r="BQ394" s="36"/>
      <c r="BR394" s="36"/>
      <c r="BS394" s="36"/>
      <c r="BT394" s="36"/>
      <c r="BU394" s="36"/>
      <c r="BV394" s="36"/>
      <c r="BW394" s="36"/>
      <c r="BX394" s="36"/>
      <c r="BY394" s="36"/>
      <c r="BZ394" s="36"/>
      <c r="CA394" s="36"/>
      <c r="CB394" s="36"/>
      <c r="CC394" s="36"/>
      <c r="CD394" s="36">
        <v>5</v>
      </c>
      <c r="CE394" s="36"/>
      <c r="CF394" s="36"/>
      <c r="CG394" s="36"/>
      <c r="CH394" s="36"/>
      <c r="CI394" s="36"/>
      <c r="CJ394" s="36"/>
      <c r="CK394" s="36"/>
      <c r="CL394" s="36"/>
      <c r="CM394" s="36"/>
      <c r="CN394" s="36"/>
      <c r="CO394" s="36"/>
      <c r="CP394" s="36"/>
      <c r="CQ394" s="36"/>
      <c r="CR394" s="36"/>
      <c r="CS394" s="36"/>
      <c r="CT394" s="36"/>
      <c r="CU394" s="36"/>
      <c r="CV394" s="36"/>
      <c r="CW394" s="36"/>
      <c r="CX394" s="36"/>
      <c r="CY394" s="36"/>
      <c r="CZ394" s="36"/>
      <c r="DA394" s="36"/>
      <c r="DB394" s="36"/>
      <c r="DC394" s="36"/>
      <c r="DD394" s="36"/>
      <c r="DE394" s="36"/>
      <c r="DF394" s="36"/>
      <c r="DG394" s="36"/>
      <c r="DH394" s="36"/>
      <c r="DI394" s="36"/>
      <c r="DJ394" s="36"/>
      <c r="DK394" s="36"/>
      <c r="DL394" s="36"/>
      <c r="DM394" s="36"/>
      <c r="DN394" s="36"/>
      <c r="DO394" s="36"/>
      <c r="DP394" s="56">
        <v>0</v>
      </c>
      <c r="DQ394" s="37">
        <v>1</v>
      </c>
      <c r="DR394" s="37">
        <f>PRODUCT(Таблица1[[#This Row],[Столбец4]:[РЕГ НТЛ]])</f>
        <v>0</v>
      </c>
    </row>
    <row r="395" spans="1:122" x14ac:dyDescent="0.25">
      <c r="A395" s="35">
        <v>67</v>
      </c>
      <c r="B395" s="36" t="s">
        <v>224</v>
      </c>
      <c r="C395" s="36" t="s">
        <v>28</v>
      </c>
      <c r="D395" s="36" t="s">
        <v>29</v>
      </c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  <c r="AI395" s="36"/>
      <c r="AJ395" s="36"/>
      <c r="AK395" s="36"/>
      <c r="AL395" s="36"/>
      <c r="AM395" s="36"/>
      <c r="AN395" s="36"/>
      <c r="AO395" s="36"/>
      <c r="AP395" s="36"/>
      <c r="AQ395" s="36"/>
      <c r="AR395" s="36"/>
      <c r="AS395" s="36"/>
      <c r="AT395" s="36"/>
      <c r="AU395" s="36"/>
      <c r="AV395" s="36">
        <v>8.4</v>
      </c>
      <c r="AW395" s="36">
        <v>8.8000000000000007</v>
      </c>
      <c r="AX395" s="36">
        <v>9</v>
      </c>
      <c r="AY395" s="36"/>
      <c r="AZ395" s="36"/>
      <c r="BA395" s="36"/>
      <c r="BB395" s="36"/>
      <c r="BC395" s="36"/>
      <c r="BD395" s="36"/>
      <c r="BE395" s="36"/>
      <c r="BF395" s="36"/>
      <c r="BG395" s="36"/>
      <c r="BH395" s="36"/>
      <c r="BI395" s="36"/>
      <c r="BJ395" s="36"/>
      <c r="BK395" s="36"/>
      <c r="BL395" s="36"/>
      <c r="BM395" s="36"/>
      <c r="BN395" s="36"/>
      <c r="BO395" s="36"/>
      <c r="BP395" s="36"/>
      <c r="BQ395" s="36"/>
      <c r="BR395" s="36"/>
      <c r="BS395" s="36"/>
      <c r="BT395" s="36"/>
      <c r="BU395" s="36"/>
      <c r="BV395" s="36"/>
      <c r="BW395" s="36"/>
      <c r="BX395" s="36"/>
      <c r="BY395" s="36"/>
      <c r="BZ395" s="36"/>
      <c r="CA395" s="36"/>
      <c r="CB395" s="36"/>
      <c r="CC395" s="36"/>
      <c r="CD395" s="36"/>
      <c r="CE395" s="36"/>
      <c r="CF395" s="36"/>
      <c r="CG395" s="36"/>
      <c r="CH395" s="36"/>
      <c r="CI395" s="36"/>
      <c r="CJ395" s="36"/>
      <c r="CK395" s="36"/>
      <c r="CL395" s="36"/>
      <c r="CM395" s="36"/>
      <c r="CN395" s="36"/>
      <c r="CO395" s="36"/>
      <c r="CP395" s="36"/>
      <c r="CQ395" s="36"/>
      <c r="CR395" s="36"/>
      <c r="CS395" s="36"/>
      <c r="CT395" s="36"/>
      <c r="CU395" s="36"/>
      <c r="CV395" s="36"/>
      <c r="CW395" s="36"/>
      <c r="CX395" s="36"/>
      <c r="CY395" s="36"/>
      <c r="CZ395" s="36"/>
      <c r="DA395" s="36"/>
      <c r="DB395" s="36"/>
      <c r="DC395" s="36"/>
      <c r="DD395" s="36"/>
      <c r="DE395" s="36"/>
      <c r="DF395" s="36"/>
      <c r="DG395" s="36"/>
      <c r="DH395" s="36"/>
      <c r="DI395" s="36"/>
      <c r="DJ395" s="36"/>
      <c r="DK395" s="36"/>
      <c r="DL395" s="36"/>
      <c r="DM395" s="36"/>
      <c r="DN395" s="36"/>
      <c r="DO395" s="36"/>
      <c r="DP395" s="56">
        <v>0</v>
      </c>
      <c r="DQ395" s="37">
        <v>1</v>
      </c>
      <c r="DR395" s="37">
        <f>PRODUCT(Таблица1[[#This Row],[Столбец4]:[РЕГ НТЛ]])</f>
        <v>0</v>
      </c>
    </row>
    <row r="396" spans="1:122" x14ac:dyDescent="0.25">
      <c r="A396" s="35">
        <v>52</v>
      </c>
      <c r="B396" s="36" t="s">
        <v>302</v>
      </c>
      <c r="C396" s="36" t="s">
        <v>40</v>
      </c>
      <c r="D396" s="36" t="s">
        <v>41</v>
      </c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AI396" s="36"/>
      <c r="AJ396" s="36"/>
      <c r="AK396" s="36"/>
      <c r="AL396" s="36"/>
      <c r="AM396" s="36"/>
      <c r="AN396" s="36"/>
      <c r="AO396" s="36"/>
      <c r="AP396" s="36"/>
      <c r="AQ396" s="36"/>
      <c r="AR396" s="36"/>
      <c r="AS396" s="36"/>
      <c r="AT396" s="36"/>
      <c r="AU396" s="36"/>
      <c r="AV396" s="36"/>
      <c r="AW396" s="36"/>
      <c r="AX396" s="36"/>
      <c r="AY396" s="36">
        <v>8.6</v>
      </c>
      <c r="AZ396" s="36">
        <v>8.4</v>
      </c>
      <c r="BA396" s="36">
        <v>8.6</v>
      </c>
      <c r="BB396" s="36"/>
      <c r="BC396" s="36"/>
      <c r="BD396" s="36"/>
      <c r="BE396" s="36"/>
      <c r="BF396" s="36"/>
      <c r="BG396" s="36"/>
      <c r="BH396" s="36"/>
      <c r="BI396" s="36"/>
      <c r="BJ396" s="36"/>
      <c r="BK396" s="36"/>
      <c r="BL396" s="36"/>
      <c r="BM396" s="36"/>
      <c r="BN396" s="36"/>
      <c r="BO396" s="36"/>
      <c r="BP396" s="36"/>
      <c r="BQ396" s="36"/>
      <c r="BR396" s="36"/>
      <c r="BS396" s="36"/>
      <c r="BT396" s="36"/>
      <c r="BU396" s="36"/>
      <c r="BV396" s="36"/>
      <c r="BW396" s="36"/>
      <c r="BX396" s="36"/>
      <c r="BY396" s="36"/>
      <c r="BZ396" s="36"/>
      <c r="CA396" s="36"/>
      <c r="CB396" s="36"/>
      <c r="CC396" s="36"/>
      <c r="CD396" s="36"/>
      <c r="CE396" s="36"/>
      <c r="CF396" s="36"/>
      <c r="CG396" s="36"/>
      <c r="CH396" s="36"/>
      <c r="CI396" s="36"/>
      <c r="CJ396" s="36"/>
      <c r="CK396" s="36"/>
      <c r="CL396" s="36"/>
      <c r="CM396" s="36"/>
      <c r="CN396" s="36"/>
      <c r="CO396" s="36"/>
      <c r="CP396" s="36"/>
      <c r="CQ396" s="36"/>
      <c r="CR396" s="36"/>
      <c r="CS396" s="36"/>
      <c r="CT396" s="36"/>
      <c r="CU396" s="36"/>
      <c r="CV396" s="36"/>
      <c r="CW396" s="36"/>
      <c r="CX396" s="36"/>
      <c r="CY396" s="36"/>
      <c r="CZ396" s="36"/>
      <c r="DA396" s="36"/>
      <c r="DB396" s="36"/>
      <c r="DC396" s="36"/>
      <c r="DD396" s="36"/>
      <c r="DE396" s="36"/>
      <c r="DF396" s="36"/>
      <c r="DG396" s="36"/>
      <c r="DH396" s="36"/>
      <c r="DI396" s="36"/>
      <c r="DJ396" s="36"/>
      <c r="DK396" s="36"/>
      <c r="DL396" s="36"/>
      <c r="DM396" s="36"/>
      <c r="DN396" s="36"/>
      <c r="DO396" s="36"/>
      <c r="DP396" s="55">
        <v>0</v>
      </c>
      <c r="DQ396" s="37">
        <v>0</v>
      </c>
      <c r="DR396" s="37">
        <f>PRODUCT(Таблица1[[#This Row],[Столбец4]:[РЕГ НТЛ]])</f>
        <v>0</v>
      </c>
    </row>
    <row r="397" spans="1:122" x14ac:dyDescent="0.25">
      <c r="A397" s="38">
        <v>52</v>
      </c>
      <c r="B397" s="39" t="s">
        <v>302</v>
      </c>
      <c r="C397" s="2" t="s">
        <v>40</v>
      </c>
      <c r="D397" s="39" t="s">
        <v>14</v>
      </c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 t="s">
        <v>69</v>
      </c>
      <c r="AJ397" s="39"/>
      <c r="AK397" s="39"/>
      <c r="AL397" s="39"/>
      <c r="AM397" s="39"/>
      <c r="AN397" s="39"/>
      <c r="AO397" s="39"/>
      <c r="AP397" s="39"/>
      <c r="AQ397" s="39"/>
      <c r="AR397" s="39"/>
      <c r="AS397" s="39"/>
      <c r="AT397" s="39"/>
      <c r="AU397" s="39"/>
      <c r="AV397" s="39"/>
      <c r="AW397" s="39"/>
      <c r="AX397" s="39"/>
      <c r="AY397" s="39"/>
      <c r="AZ397" s="39"/>
      <c r="BA397" s="39"/>
      <c r="BB397" s="39"/>
      <c r="BC397" s="39"/>
      <c r="BD397" s="39"/>
      <c r="BE397" s="39"/>
      <c r="BF397" s="39"/>
      <c r="BG397" s="39"/>
      <c r="BH397" s="39"/>
      <c r="BI397" s="39"/>
      <c r="BJ397" s="39"/>
      <c r="BK397" s="39"/>
      <c r="BL397" s="39"/>
      <c r="BM397" s="39"/>
      <c r="BN397" s="39"/>
      <c r="BO397" s="39"/>
      <c r="BP397" s="39"/>
      <c r="BQ397" s="39"/>
      <c r="BR397" s="39"/>
      <c r="BS397" s="39"/>
      <c r="BT397" s="39"/>
      <c r="BU397" s="39"/>
      <c r="BV397" s="39"/>
      <c r="BW397" s="39"/>
      <c r="BX397" s="39"/>
      <c r="BY397" s="39"/>
      <c r="BZ397" s="39"/>
      <c r="CA397" s="39"/>
      <c r="CB397" s="39"/>
      <c r="CC397" s="39"/>
      <c r="CD397" s="39"/>
      <c r="CE397" s="39"/>
      <c r="CF397" s="39"/>
      <c r="CG397" s="39"/>
      <c r="CH397" s="39"/>
      <c r="CI397" s="39"/>
      <c r="CJ397" s="39"/>
      <c r="CK397" s="39"/>
      <c r="CL397" s="39"/>
      <c r="CM397" s="39"/>
      <c r="CN397" s="39"/>
      <c r="CO397" s="39"/>
      <c r="CP397" s="39"/>
      <c r="CQ397" s="39"/>
      <c r="CR397" s="39"/>
      <c r="CS397" s="39"/>
      <c r="CT397" s="39"/>
      <c r="CU397" s="39"/>
      <c r="CV397" s="39"/>
      <c r="CW397" s="39"/>
      <c r="CX397" s="39"/>
      <c r="CY397" s="39"/>
      <c r="CZ397" s="39"/>
      <c r="DA397" s="39"/>
      <c r="DB397" s="39"/>
      <c r="DC397" s="39"/>
      <c r="DD397" s="39"/>
      <c r="DE397" s="39"/>
      <c r="DF397" s="39"/>
      <c r="DG397" s="39"/>
      <c r="DH397" s="39"/>
      <c r="DI397" s="39"/>
      <c r="DJ397" s="39"/>
      <c r="DK397" s="39"/>
      <c r="DL397" s="39"/>
      <c r="DM397" s="39"/>
      <c r="DN397" s="39"/>
      <c r="DO397" s="39"/>
      <c r="DP397" s="55">
        <v>0</v>
      </c>
      <c r="DQ397" s="40">
        <v>0</v>
      </c>
      <c r="DR397" s="40">
        <f>PRODUCT(Таблица1[[#This Row],[Столбец4]:[РЕГ НТЛ]])</f>
        <v>0</v>
      </c>
    </row>
    <row r="398" spans="1:122" x14ac:dyDescent="0.25">
      <c r="A398" s="35">
        <v>120</v>
      </c>
      <c r="B398" s="36" t="s">
        <v>233</v>
      </c>
      <c r="C398" s="36" t="s">
        <v>23</v>
      </c>
      <c r="D398" s="36" t="s">
        <v>57</v>
      </c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I398" s="36"/>
      <c r="AJ398" s="36"/>
      <c r="AK398" s="36"/>
      <c r="AL398" s="36"/>
      <c r="AM398" s="36"/>
      <c r="AN398" s="36"/>
      <c r="AO398" s="36"/>
      <c r="AP398" s="36"/>
      <c r="AQ398" s="36"/>
      <c r="AR398" s="36"/>
      <c r="AS398" s="36"/>
      <c r="AT398" s="36"/>
      <c r="AU398" s="36"/>
      <c r="AV398" s="36"/>
      <c r="AW398" s="36"/>
      <c r="AX398" s="36"/>
      <c r="AY398" s="36"/>
      <c r="AZ398" s="36"/>
      <c r="BA398" s="36"/>
      <c r="BB398" s="36"/>
      <c r="BC398" s="36"/>
      <c r="BD398" s="36"/>
      <c r="BE398" s="36"/>
      <c r="BF398" s="36"/>
      <c r="BG398" s="36"/>
      <c r="BH398" s="36"/>
      <c r="BI398" s="36"/>
      <c r="BJ398" s="36"/>
      <c r="BK398" s="36"/>
      <c r="BL398" s="36"/>
      <c r="BM398" s="36"/>
      <c r="BN398" s="36"/>
      <c r="BO398" s="36"/>
      <c r="BP398" s="36"/>
      <c r="BQ398" s="36"/>
      <c r="BR398" s="36"/>
      <c r="BS398" s="36"/>
      <c r="BT398" s="36"/>
      <c r="BU398" s="36"/>
      <c r="BV398" s="36">
        <v>5</v>
      </c>
      <c r="BW398" s="36"/>
      <c r="BX398" s="36"/>
      <c r="BY398" s="36"/>
      <c r="BZ398" s="36"/>
      <c r="CA398" s="36"/>
      <c r="CB398" s="36"/>
      <c r="CC398" s="36"/>
      <c r="CD398" s="36"/>
      <c r="CE398" s="36"/>
      <c r="CF398" s="36"/>
      <c r="CG398" s="36"/>
      <c r="CH398" s="36"/>
      <c r="CI398" s="36"/>
      <c r="CJ398" s="36"/>
      <c r="CK398" s="36"/>
      <c r="CL398" s="36"/>
      <c r="CM398" s="36"/>
      <c r="CN398" s="36"/>
      <c r="CO398" s="36"/>
      <c r="CP398" s="36"/>
      <c r="CQ398" s="36"/>
      <c r="CR398" s="36"/>
      <c r="CS398" s="36"/>
      <c r="CT398" s="36"/>
      <c r="CU398" s="36"/>
      <c r="CV398" s="36"/>
      <c r="CW398" s="36"/>
      <c r="CX398" s="36"/>
      <c r="CY398" s="36"/>
      <c r="CZ398" s="36"/>
      <c r="DA398" s="36"/>
      <c r="DB398" s="36"/>
      <c r="DC398" s="36"/>
      <c r="DD398" s="36"/>
      <c r="DE398" s="36"/>
      <c r="DF398" s="36"/>
      <c r="DG398" s="36"/>
      <c r="DH398" s="36"/>
      <c r="DI398" s="36"/>
      <c r="DJ398" s="36"/>
      <c r="DK398" s="36"/>
      <c r="DL398" s="36"/>
      <c r="DM398" s="36"/>
      <c r="DN398" s="36"/>
      <c r="DO398" s="36"/>
      <c r="DP398" s="55">
        <v>0</v>
      </c>
      <c r="DQ398" s="37">
        <v>1</v>
      </c>
      <c r="DR398" s="37">
        <f>PRODUCT(Таблица1[[#This Row],[Столбец4]:[РЕГ НТЛ]])</f>
        <v>0</v>
      </c>
    </row>
    <row r="399" spans="1:122" x14ac:dyDescent="0.25">
      <c r="A399" s="35">
        <v>120</v>
      </c>
      <c r="B399" s="36" t="s">
        <v>233</v>
      </c>
      <c r="C399" s="36" t="s">
        <v>23</v>
      </c>
      <c r="D399" s="36" t="s">
        <v>57</v>
      </c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  <c r="AG399" s="36"/>
      <c r="AH399" s="36"/>
      <c r="AI399" s="36"/>
      <c r="AJ399" s="36"/>
      <c r="AK399" s="36"/>
      <c r="AL399" s="36"/>
      <c r="AM399" s="36"/>
      <c r="AN399" s="36"/>
      <c r="AO399" s="36"/>
      <c r="AP399" s="36"/>
      <c r="AQ399" s="36"/>
      <c r="AR399" s="36"/>
      <c r="AS399" s="36"/>
      <c r="AT399" s="36"/>
      <c r="AU399" s="36"/>
      <c r="AV399" s="36"/>
      <c r="AW399" s="36"/>
      <c r="AX399" s="36"/>
      <c r="AY399" s="36"/>
      <c r="AZ399" s="36"/>
      <c r="BA399" s="36"/>
      <c r="BB399" s="36"/>
      <c r="BC399" s="36"/>
      <c r="BD399" s="36"/>
      <c r="BE399" s="36"/>
      <c r="BF399" s="36"/>
      <c r="BG399" s="36"/>
      <c r="BH399" s="36"/>
      <c r="BI399" s="36"/>
      <c r="BJ399" s="36"/>
      <c r="BK399" s="36"/>
      <c r="BL399" s="36"/>
      <c r="BM399" s="36"/>
      <c r="BN399" s="36"/>
      <c r="BO399" s="36"/>
      <c r="BP399" s="36"/>
      <c r="BQ399" s="36"/>
      <c r="BR399" s="36"/>
      <c r="BS399" s="36"/>
      <c r="BT399" s="36"/>
      <c r="BU399" s="36"/>
      <c r="BV399" s="36"/>
      <c r="BW399" s="36"/>
      <c r="BX399" s="36">
        <v>5</v>
      </c>
      <c r="BY399" s="36"/>
      <c r="BZ399" s="36"/>
      <c r="CA399" s="36"/>
      <c r="CB399" s="36"/>
      <c r="CC399" s="36"/>
      <c r="CD399" s="36"/>
      <c r="CE399" s="36"/>
      <c r="CF399" s="36"/>
      <c r="CG399" s="36"/>
      <c r="CH399" s="36"/>
      <c r="CI399" s="36"/>
      <c r="CJ399" s="36"/>
      <c r="CK399" s="36"/>
      <c r="CL399" s="36"/>
      <c r="CM399" s="36"/>
      <c r="CN399" s="36"/>
      <c r="CO399" s="36"/>
      <c r="CP399" s="36"/>
      <c r="CQ399" s="36"/>
      <c r="CR399" s="36"/>
      <c r="CS399" s="36"/>
      <c r="CT399" s="36"/>
      <c r="CU399" s="36"/>
      <c r="CV399" s="36"/>
      <c r="CW399" s="36"/>
      <c r="CX399" s="36"/>
      <c r="CY399" s="36"/>
      <c r="CZ399" s="36"/>
      <c r="DA399" s="36"/>
      <c r="DB399" s="36"/>
      <c r="DC399" s="36"/>
      <c r="DD399" s="36"/>
      <c r="DE399" s="36"/>
      <c r="DF399" s="36"/>
      <c r="DG399" s="36"/>
      <c r="DH399" s="36"/>
      <c r="DI399" s="36"/>
      <c r="DJ399" s="36"/>
      <c r="DK399" s="36"/>
      <c r="DL399" s="36"/>
      <c r="DM399" s="36"/>
      <c r="DN399" s="36"/>
      <c r="DO399" s="36"/>
      <c r="DP399" s="55">
        <v>0</v>
      </c>
      <c r="DQ399" s="37">
        <v>1</v>
      </c>
      <c r="DR399" s="37">
        <f>PRODUCT(Таблица1[[#This Row],[Столбец4]:[РЕГ НТЛ]])</f>
        <v>0</v>
      </c>
    </row>
    <row r="400" spans="1:122" x14ac:dyDescent="0.25">
      <c r="A400" s="35">
        <v>120</v>
      </c>
      <c r="B400" s="36" t="s">
        <v>233</v>
      </c>
      <c r="C400" s="36" t="s">
        <v>23</v>
      </c>
      <c r="D400" s="36" t="s">
        <v>57</v>
      </c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AI400" s="36"/>
      <c r="AJ400" s="36"/>
      <c r="AK400" s="36"/>
      <c r="AL400" s="36"/>
      <c r="AM400" s="36"/>
      <c r="AN400" s="36"/>
      <c r="AO400" s="36"/>
      <c r="AP400" s="36"/>
      <c r="AQ400" s="36"/>
      <c r="AR400" s="36"/>
      <c r="AS400" s="36"/>
      <c r="AT400" s="36"/>
      <c r="AU400" s="36"/>
      <c r="AV400" s="36"/>
      <c r="AW400" s="36"/>
      <c r="AX400" s="36"/>
      <c r="AY400" s="36"/>
      <c r="AZ400" s="36"/>
      <c r="BA400" s="36"/>
      <c r="BB400" s="36"/>
      <c r="BC400" s="36"/>
      <c r="BD400" s="36"/>
      <c r="BE400" s="36"/>
      <c r="BF400" s="36"/>
      <c r="BG400" s="36"/>
      <c r="BH400" s="36"/>
      <c r="BI400" s="36"/>
      <c r="BJ400" s="36"/>
      <c r="BK400" s="36"/>
      <c r="BL400" s="36"/>
      <c r="BM400" s="36"/>
      <c r="BN400" s="36"/>
      <c r="BO400" s="36"/>
      <c r="BP400" s="36"/>
      <c r="BQ400" s="36"/>
      <c r="BR400" s="36"/>
      <c r="BS400" s="36"/>
      <c r="BT400" s="36"/>
      <c r="BU400" s="36"/>
      <c r="BV400" s="36"/>
      <c r="BW400" s="36"/>
      <c r="BX400" s="36"/>
      <c r="BY400" s="36">
        <v>5</v>
      </c>
      <c r="BZ400" s="36"/>
      <c r="CA400" s="36"/>
      <c r="CB400" s="36"/>
      <c r="CC400" s="36"/>
      <c r="CD400" s="36"/>
      <c r="CE400" s="36"/>
      <c r="CF400" s="36"/>
      <c r="CG400" s="36"/>
      <c r="CH400" s="36"/>
      <c r="CI400" s="36"/>
      <c r="CJ400" s="36"/>
      <c r="CK400" s="36"/>
      <c r="CL400" s="36"/>
      <c r="CM400" s="36"/>
      <c r="CN400" s="36"/>
      <c r="CO400" s="36"/>
      <c r="CP400" s="36"/>
      <c r="CQ400" s="36"/>
      <c r="CR400" s="36"/>
      <c r="CS400" s="36"/>
      <c r="CT400" s="36"/>
      <c r="CU400" s="36"/>
      <c r="CV400" s="36"/>
      <c r="CW400" s="36"/>
      <c r="CX400" s="36"/>
      <c r="CY400" s="36"/>
      <c r="CZ400" s="36"/>
      <c r="DA400" s="36"/>
      <c r="DB400" s="36"/>
      <c r="DC400" s="36"/>
      <c r="DD400" s="36"/>
      <c r="DE400" s="36"/>
      <c r="DF400" s="36"/>
      <c r="DG400" s="36"/>
      <c r="DH400" s="36"/>
      <c r="DI400" s="36"/>
      <c r="DJ400" s="36"/>
      <c r="DK400" s="36"/>
      <c r="DL400" s="36"/>
      <c r="DM400" s="36"/>
      <c r="DN400" s="36"/>
      <c r="DO400" s="36"/>
      <c r="DP400" s="56">
        <v>0</v>
      </c>
      <c r="DQ400" s="37">
        <v>1</v>
      </c>
      <c r="DR400" s="37">
        <f>PRODUCT(Таблица1[[#This Row],[Столбец4]:[РЕГ НТЛ]])</f>
        <v>0</v>
      </c>
    </row>
    <row r="401" spans="1:122" x14ac:dyDescent="0.25">
      <c r="A401" s="35">
        <v>120</v>
      </c>
      <c r="B401" s="36" t="s">
        <v>233</v>
      </c>
      <c r="C401" s="36" t="s">
        <v>23</v>
      </c>
      <c r="D401" s="36" t="s">
        <v>57</v>
      </c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  <c r="AG401" s="36"/>
      <c r="AH401" s="36"/>
      <c r="AI401" s="36"/>
      <c r="AJ401" s="36"/>
      <c r="AK401" s="36"/>
      <c r="AL401" s="36"/>
      <c r="AM401" s="36"/>
      <c r="AN401" s="36"/>
      <c r="AO401" s="36"/>
      <c r="AP401" s="36"/>
      <c r="AQ401" s="36"/>
      <c r="AR401" s="36"/>
      <c r="AS401" s="36"/>
      <c r="AT401" s="36"/>
      <c r="AU401" s="36"/>
      <c r="AV401" s="36"/>
      <c r="AW401" s="36"/>
      <c r="AX401" s="36"/>
      <c r="AY401" s="36"/>
      <c r="AZ401" s="36"/>
      <c r="BA401" s="36"/>
      <c r="BB401" s="36"/>
      <c r="BC401" s="36"/>
      <c r="BD401" s="36"/>
      <c r="BE401" s="36"/>
      <c r="BF401" s="36"/>
      <c r="BG401" s="36"/>
      <c r="BH401" s="36"/>
      <c r="BI401" s="36"/>
      <c r="BJ401" s="36"/>
      <c r="BK401" s="36"/>
      <c r="BL401" s="36"/>
      <c r="BM401" s="36"/>
      <c r="BN401" s="36"/>
      <c r="BO401" s="36"/>
      <c r="BP401" s="36"/>
      <c r="BQ401" s="36"/>
      <c r="BR401" s="36"/>
      <c r="BS401" s="36"/>
      <c r="BT401" s="36"/>
      <c r="BU401" s="36"/>
      <c r="BV401" s="36"/>
      <c r="BW401" s="36"/>
      <c r="BX401" s="36"/>
      <c r="BY401" s="36"/>
      <c r="BZ401" s="36"/>
      <c r="CA401" s="36"/>
      <c r="CB401" s="36">
        <v>4</v>
      </c>
      <c r="CC401" s="36"/>
      <c r="CD401" s="36"/>
      <c r="CE401" s="36"/>
      <c r="CF401" s="36"/>
      <c r="CG401" s="36"/>
      <c r="CH401" s="36"/>
      <c r="CI401" s="36"/>
      <c r="CJ401" s="36"/>
      <c r="CK401" s="36"/>
      <c r="CL401" s="36"/>
      <c r="CM401" s="36"/>
      <c r="CN401" s="36"/>
      <c r="CO401" s="36"/>
      <c r="CP401" s="36"/>
      <c r="CQ401" s="36"/>
      <c r="CR401" s="36"/>
      <c r="CS401" s="36"/>
      <c r="CT401" s="36"/>
      <c r="CU401" s="36"/>
      <c r="CV401" s="36"/>
      <c r="CW401" s="36"/>
      <c r="CX401" s="36"/>
      <c r="CY401" s="36"/>
      <c r="CZ401" s="36"/>
      <c r="DA401" s="36"/>
      <c r="DB401" s="36"/>
      <c r="DC401" s="36"/>
      <c r="DD401" s="36"/>
      <c r="DE401" s="36"/>
      <c r="DF401" s="36"/>
      <c r="DG401" s="36"/>
      <c r="DH401" s="36"/>
      <c r="DI401" s="36"/>
      <c r="DJ401" s="36"/>
      <c r="DK401" s="36"/>
      <c r="DL401" s="36"/>
      <c r="DM401" s="36"/>
      <c r="DN401" s="36"/>
      <c r="DO401" s="36"/>
      <c r="DP401" s="55">
        <v>0</v>
      </c>
      <c r="DQ401" s="37">
        <v>1</v>
      </c>
      <c r="DR401" s="37">
        <f>PRODUCT(Таблица1[[#This Row],[Столбец4]:[РЕГ НТЛ]])</f>
        <v>0</v>
      </c>
    </row>
    <row r="402" spans="1:122" x14ac:dyDescent="0.25">
      <c r="A402" s="35">
        <v>280</v>
      </c>
      <c r="B402" s="36" t="s">
        <v>226</v>
      </c>
      <c r="C402" s="36" t="s">
        <v>92</v>
      </c>
      <c r="D402" s="36" t="s">
        <v>170</v>
      </c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  <c r="AI402" s="36"/>
      <c r="AJ402" s="36"/>
      <c r="AK402" s="36"/>
      <c r="AL402" s="36"/>
      <c r="AM402" s="36"/>
      <c r="AN402" s="36"/>
      <c r="AO402" s="36"/>
      <c r="AP402" s="36"/>
      <c r="AQ402" s="36"/>
      <c r="AR402" s="36"/>
      <c r="AS402" s="36"/>
      <c r="AT402" s="36"/>
      <c r="AU402" s="36"/>
      <c r="AV402" s="36">
        <v>8.6</v>
      </c>
      <c r="AW402" s="36">
        <v>8.6</v>
      </c>
      <c r="AX402" s="36">
        <v>8.8000000000000007</v>
      </c>
      <c r="AY402" s="36"/>
      <c r="AZ402" s="36"/>
      <c r="BA402" s="36"/>
      <c r="BB402" s="36"/>
      <c r="BC402" s="36"/>
      <c r="BD402" s="36"/>
      <c r="BE402" s="36"/>
      <c r="BF402" s="36"/>
      <c r="BG402" s="36"/>
      <c r="BH402" s="36"/>
      <c r="BI402" s="36"/>
      <c r="BJ402" s="36"/>
      <c r="BK402" s="36"/>
      <c r="BL402" s="36"/>
      <c r="BM402" s="36"/>
      <c r="BN402" s="36"/>
      <c r="BO402" s="36"/>
      <c r="BP402" s="36"/>
      <c r="BQ402" s="36"/>
      <c r="BR402" s="36"/>
      <c r="BS402" s="36"/>
      <c r="BT402" s="36"/>
      <c r="BU402" s="36"/>
      <c r="BV402" s="36"/>
      <c r="BW402" s="36"/>
      <c r="BX402" s="36"/>
      <c r="BY402" s="36"/>
      <c r="BZ402" s="36"/>
      <c r="CA402" s="36"/>
      <c r="CB402" s="36"/>
      <c r="CC402" s="36"/>
      <c r="CD402" s="36"/>
      <c r="CE402" s="36"/>
      <c r="CF402" s="36"/>
      <c r="CG402" s="36"/>
      <c r="CH402" s="36"/>
      <c r="CI402" s="36"/>
      <c r="CJ402" s="36"/>
      <c r="CK402" s="36"/>
      <c r="CL402" s="36"/>
      <c r="CM402" s="36"/>
      <c r="CN402" s="36"/>
      <c r="CO402" s="36"/>
      <c r="CP402" s="36"/>
      <c r="CQ402" s="36"/>
      <c r="CR402" s="36"/>
      <c r="CS402" s="36"/>
      <c r="CT402" s="36"/>
      <c r="CU402" s="36"/>
      <c r="CV402" s="36"/>
      <c r="CW402" s="36"/>
      <c r="CX402" s="36"/>
      <c r="CY402" s="36"/>
      <c r="CZ402" s="36"/>
      <c r="DA402" s="36"/>
      <c r="DB402" s="36"/>
      <c r="DC402" s="36"/>
      <c r="DD402" s="36"/>
      <c r="DE402" s="36"/>
      <c r="DF402" s="36"/>
      <c r="DG402" s="36"/>
      <c r="DH402" s="36"/>
      <c r="DI402" s="36"/>
      <c r="DJ402" s="36"/>
      <c r="DK402" s="36"/>
      <c r="DL402" s="36"/>
      <c r="DM402" s="36"/>
      <c r="DN402" s="36"/>
      <c r="DO402" s="36"/>
      <c r="DP402" s="55">
        <v>0</v>
      </c>
      <c r="DQ402" s="37">
        <v>0</v>
      </c>
      <c r="DR402" s="37">
        <f>PRODUCT(Таблица1[[#This Row],[Столбец4]:[РЕГ НТЛ]])</f>
        <v>0</v>
      </c>
    </row>
    <row r="403" spans="1:122" x14ac:dyDescent="0.25">
      <c r="A403" s="44">
        <v>36</v>
      </c>
      <c r="B403" s="19" t="s">
        <v>303</v>
      </c>
      <c r="C403" s="2" t="s">
        <v>30</v>
      </c>
      <c r="D403" s="19" t="s">
        <v>12</v>
      </c>
      <c r="E403" s="19">
        <v>4</v>
      </c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  <c r="CC403" s="19"/>
      <c r="CD403" s="19"/>
      <c r="CE403" s="19"/>
      <c r="CF403" s="19"/>
      <c r="CG403" s="19"/>
      <c r="CH403" s="19"/>
      <c r="CI403" s="19"/>
      <c r="CJ403" s="19"/>
      <c r="CK403" s="19"/>
      <c r="CL403" s="19"/>
      <c r="CM403" s="19"/>
      <c r="CN403" s="19"/>
      <c r="CO403" s="19"/>
      <c r="CP403" s="19"/>
      <c r="CQ403" s="19"/>
      <c r="CR403" s="19"/>
      <c r="CS403" s="19"/>
      <c r="CT403" s="19"/>
      <c r="CU403" s="19"/>
      <c r="CV403" s="19"/>
      <c r="CW403" s="19"/>
      <c r="CX403" s="19"/>
      <c r="CY403" s="19"/>
      <c r="CZ403" s="19"/>
      <c r="DA403" s="19"/>
      <c r="DB403" s="19"/>
      <c r="DC403" s="19"/>
      <c r="DD403" s="19"/>
      <c r="DE403" s="19"/>
      <c r="DF403" s="19"/>
      <c r="DG403" s="19"/>
      <c r="DH403" s="19"/>
      <c r="DI403" s="19"/>
      <c r="DJ403" s="19"/>
      <c r="DK403" s="19"/>
      <c r="DL403" s="19"/>
      <c r="DM403" s="19"/>
      <c r="DN403" s="19"/>
      <c r="DO403" s="19"/>
      <c r="DP403" s="55">
        <v>0</v>
      </c>
      <c r="DQ403" s="23">
        <v>1</v>
      </c>
      <c r="DR403" s="24">
        <f>PRODUCT(Таблица1[[#This Row],[Столбец4]:[РЕГ НТЛ]])</f>
        <v>0</v>
      </c>
    </row>
    <row r="404" spans="1:122" x14ac:dyDescent="0.25">
      <c r="A404" s="10">
        <v>36</v>
      </c>
      <c r="B404" s="2" t="s">
        <v>303</v>
      </c>
      <c r="C404" s="2" t="s">
        <v>30</v>
      </c>
      <c r="D404" s="2" t="s">
        <v>12</v>
      </c>
      <c r="E404" s="2"/>
      <c r="F404" s="2">
        <v>6</v>
      </c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55">
        <v>0</v>
      </c>
      <c r="DQ404" s="23">
        <v>1</v>
      </c>
      <c r="DR404" s="23">
        <f>PRODUCT(Таблица1[[#This Row],[Столбец4]:[РЕГ НТЛ]])</f>
        <v>0</v>
      </c>
    </row>
    <row r="405" spans="1:122" x14ac:dyDescent="0.25">
      <c r="A405" s="35">
        <v>58</v>
      </c>
      <c r="B405" s="36" t="s">
        <v>304</v>
      </c>
      <c r="C405" s="36" t="s">
        <v>28</v>
      </c>
      <c r="D405" s="36" t="s">
        <v>11</v>
      </c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>
        <v>5</v>
      </c>
      <c r="AE405" s="36"/>
      <c r="AF405" s="36"/>
      <c r="AG405" s="36"/>
      <c r="AH405" s="36"/>
      <c r="AI405" s="36"/>
      <c r="AJ405" s="36"/>
      <c r="AK405" s="36"/>
      <c r="AL405" s="36"/>
      <c r="AM405" s="36"/>
      <c r="AN405" s="36"/>
      <c r="AO405" s="36"/>
      <c r="AP405" s="36"/>
      <c r="AQ405" s="36"/>
      <c r="AR405" s="36"/>
      <c r="AS405" s="36"/>
      <c r="AT405" s="36"/>
      <c r="AU405" s="36"/>
      <c r="AV405" s="36"/>
      <c r="AW405" s="36"/>
      <c r="AX405" s="36"/>
      <c r="AY405" s="36"/>
      <c r="AZ405" s="36"/>
      <c r="BA405" s="36"/>
      <c r="BB405" s="36"/>
      <c r="BC405" s="36"/>
      <c r="BD405" s="36"/>
      <c r="BE405" s="36"/>
      <c r="BF405" s="36"/>
      <c r="BG405" s="36"/>
      <c r="BH405" s="36"/>
      <c r="BI405" s="36"/>
      <c r="BJ405" s="36"/>
      <c r="BK405" s="36"/>
      <c r="BL405" s="36"/>
      <c r="BM405" s="36"/>
      <c r="BN405" s="36"/>
      <c r="BO405" s="36"/>
      <c r="BP405" s="36"/>
      <c r="BQ405" s="36"/>
      <c r="BR405" s="36"/>
      <c r="BS405" s="36"/>
      <c r="BT405" s="36"/>
      <c r="BU405" s="36"/>
      <c r="BV405" s="36"/>
      <c r="BW405" s="36"/>
      <c r="BX405" s="36"/>
      <c r="BY405" s="36"/>
      <c r="BZ405" s="36"/>
      <c r="CA405" s="36"/>
      <c r="CB405" s="36"/>
      <c r="CC405" s="36"/>
      <c r="CD405" s="36"/>
      <c r="CE405" s="36"/>
      <c r="CF405" s="36"/>
      <c r="CG405" s="36"/>
      <c r="CH405" s="36"/>
      <c r="CI405" s="36"/>
      <c r="CJ405" s="36"/>
      <c r="CK405" s="36"/>
      <c r="CL405" s="36"/>
      <c r="CM405" s="36"/>
      <c r="CN405" s="36"/>
      <c r="CO405" s="36"/>
      <c r="CP405" s="36"/>
      <c r="CQ405" s="36"/>
      <c r="CR405" s="36"/>
      <c r="CS405" s="36"/>
      <c r="CT405" s="36"/>
      <c r="CU405" s="36"/>
      <c r="CV405" s="36"/>
      <c r="CW405" s="36"/>
      <c r="CX405" s="36"/>
      <c r="CY405" s="36"/>
      <c r="CZ405" s="36"/>
      <c r="DA405" s="36"/>
      <c r="DB405" s="36"/>
      <c r="DC405" s="36"/>
      <c r="DD405" s="36"/>
      <c r="DE405" s="36"/>
      <c r="DF405" s="36"/>
      <c r="DG405" s="36"/>
      <c r="DH405" s="36"/>
      <c r="DI405" s="36"/>
      <c r="DJ405" s="36"/>
      <c r="DK405" s="36"/>
      <c r="DL405" s="36"/>
      <c r="DM405" s="36"/>
      <c r="DN405" s="36"/>
      <c r="DO405" s="36"/>
      <c r="DP405" s="56">
        <v>0</v>
      </c>
      <c r="DQ405" s="37">
        <v>1</v>
      </c>
      <c r="DR405" s="37">
        <f>PRODUCT(Таблица1[[#This Row],[Столбец4]:[РЕГ НТЛ]])</f>
        <v>0</v>
      </c>
    </row>
    <row r="406" spans="1:122" x14ac:dyDescent="0.25">
      <c r="A406" s="35">
        <v>58</v>
      </c>
      <c r="B406" s="36" t="s">
        <v>304</v>
      </c>
      <c r="C406" s="36" t="s">
        <v>28</v>
      </c>
      <c r="D406" s="36" t="s">
        <v>11</v>
      </c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6">
        <v>9</v>
      </c>
      <c r="AG406" s="36"/>
      <c r="AH406" s="36"/>
      <c r="AI406" s="36"/>
      <c r="AJ406" s="36"/>
      <c r="AK406" s="36"/>
      <c r="AL406" s="36"/>
      <c r="AM406" s="36"/>
      <c r="AN406" s="36"/>
      <c r="AO406" s="36"/>
      <c r="AP406" s="36"/>
      <c r="AQ406" s="36"/>
      <c r="AR406" s="36"/>
      <c r="AS406" s="36"/>
      <c r="AT406" s="36"/>
      <c r="AU406" s="36"/>
      <c r="AV406" s="36"/>
      <c r="AW406" s="36"/>
      <c r="AX406" s="36"/>
      <c r="AY406" s="36"/>
      <c r="AZ406" s="36"/>
      <c r="BA406" s="36"/>
      <c r="BB406" s="36"/>
      <c r="BC406" s="36"/>
      <c r="BD406" s="36"/>
      <c r="BE406" s="36"/>
      <c r="BF406" s="36"/>
      <c r="BG406" s="36"/>
      <c r="BH406" s="36"/>
      <c r="BI406" s="36"/>
      <c r="BJ406" s="36"/>
      <c r="BK406" s="36"/>
      <c r="BL406" s="36"/>
      <c r="BM406" s="36"/>
      <c r="BN406" s="36"/>
      <c r="BO406" s="36"/>
      <c r="BP406" s="36"/>
      <c r="BQ406" s="36"/>
      <c r="BR406" s="36"/>
      <c r="BS406" s="36"/>
      <c r="BT406" s="36"/>
      <c r="BU406" s="36"/>
      <c r="BV406" s="36"/>
      <c r="BW406" s="36"/>
      <c r="BX406" s="36"/>
      <c r="BY406" s="36"/>
      <c r="BZ406" s="36"/>
      <c r="CA406" s="36"/>
      <c r="CB406" s="36"/>
      <c r="CC406" s="36"/>
      <c r="CD406" s="36"/>
      <c r="CE406" s="36"/>
      <c r="CF406" s="36"/>
      <c r="CG406" s="36"/>
      <c r="CH406" s="36"/>
      <c r="CI406" s="36"/>
      <c r="CJ406" s="36"/>
      <c r="CK406" s="36"/>
      <c r="CL406" s="36"/>
      <c r="CM406" s="36"/>
      <c r="CN406" s="36"/>
      <c r="CO406" s="36"/>
      <c r="CP406" s="36"/>
      <c r="CQ406" s="36"/>
      <c r="CR406" s="36"/>
      <c r="CS406" s="36"/>
      <c r="CT406" s="36"/>
      <c r="CU406" s="36"/>
      <c r="CV406" s="36"/>
      <c r="CW406" s="36"/>
      <c r="CX406" s="36"/>
      <c r="CY406" s="36"/>
      <c r="CZ406" s="36"/>
      <c r="DA406" s="36"/>
      <c r="DB406" s="36"/>
      <c r="DC406" s="36"/>
      <c r="DD406" s="36"/>
      <c r="DE406" s="36"/>
      <c r="DF406" s="36"/>
      <c r="DG406" s="36"/>
      <c r="DH406" s="36"/>
      <c r="DI406" s="36"/>
      <c r="DJ406" s="36"/>
      <c r="DK406" s="36"/>
      <c r="DL406" s="36"/>
      <c r="DM406" s="36"/>
      <c r="DN406" s="36"/>
      <c r="DO406" s="36"/>
      <c r="DP406" s="56">
        <v>0</v>
      </c>
      <c r="DQ406" s="37">
        <v>1</v>
      </c>
      <c r="DR406" s="37">
        <f>PRODUCT(Таблица1[[#This Row],[Столбец4]:[РЕГ НТЛ]])</f>
        <v>0</v>
      </c>
    </row>
    <row r="407" spans="1:122" x14ac:dyDescent="0.25">
      <c r="A407" s="35">
        <v>96</v>
      </c>
      <c r="B407" s="36" t="s">
        <v>234</v>
      </c>
      <c r="C407" s="36" t="s">
        <v>23</v>
      </c>
      <c r="D407" s="36" t="s">
        <v>53</v>
      </c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  <c r="AG407" s="36"/>
      <c r="AH407" s="36"/>
      <c r="AI407" s="36"/>
      <c r="AJ407" s="36"/>
      <c r="AK407" s="36"/>
      <c r="AL407" s="36"/>
      <c r="AM407" s="36"/>
      <c r="AN407" s="36"/>
      <c r="AO407" s="36"/>
      <c r="AP407" s="36"/>
      <c r="AQ407" s="36"/>
      <c r="AR407" s="36"/>
      <c r="AS407" s="36"/>
      <c r="AT407" s="36"/>
      <c r="AU407" s="36"/>
      <c r="AV407" s="36"/>
      <c r="AW407" s="36"/>
      <c r="AX407" s="36"/>
      <c r="AY407" s="36"/>
      <c r="AZ407" s="36"/>
      <c r="BA407" s="36"/>
      <c r="BB407" s="36"/>
      <c r="BC407" s="36"/>
      <c r="BD407" s="36"/>
      <c r="BE407" s="36"/>
      <c r="BF407" s="36"/>
      <c r="BG407" s="36"/>
      <c r="BH407" s="36"/>
      <c r="BI407" s="36"/>
      <c r="BJ407" s="36"/>
      <c r="BK407" s="36"/>
      <c r="BL407" s="36"/>
      <c r="BM407" s="36"/>
      <c r="BN407" s="36"/>
      <c r="BO407" s="36"/>
      <c r="BP407" s="36"/>
      <c r="BQ407" s="36"/>
      <c r="BR407" s="36"/>
      <c r="BS407" s="36"/>
      <c r="BT407" s="36"/>
      <c r="BU407" s="36"/>
      <c r="BV407" s="36">
        <v>4</v>
      </c>
      <c r="BW407" s="36"/>
      <c r="BX407" s="36"/>
      <c r="BY407" s="36"/>
      <c r="BZ407" s="36"/>
      <c r="CA407" s="36"/>
      <c r="CB407" s="36"/>
      <c r="CC407" s="36"/>
      <c r="CD407" s="36"/>
      <c r="CE407" s="36"/>
      <c r="CF407" s="36"/>
      <c r="CG407" s="36"/>
      <c r="CH407" s="36"/>
      <c r="CI407" s="36"/>
      <c r="CJ407" s="36"/>
      <c r="CK407" s="36"/>
      <c r="CL407" s="36"/>
      <c r="CM407" s="36"/>
      <c r="CN407" s="36"/>
      <c r="CO407" s="36"/>
      <c r="CP407" s="36"/>
      <c r="CQ407" s="36"/>
      <c r="CR407" s="36"/>
      <c r="CS407" s="36"/>
      <c r="CT407" s="36"/>
      <c r="CU407" s="36"/>
      <c r="CV407" s="36"/>
      <c r="CW407" s="36"/>
      <c r="CX407" s="36"/>
      <c r="CY407" s="36"/>
      <c r="CZ407" s="36"/>
      <c r="DA407" s="36"/>
      <c r="DB407" s="36"/>
      <c r="DC407" s="36"/>
      <c r="DD407" s="36"/>
      <c r="DE407" s="36"/>
      <c r="DF407" s="36"/>
      <c r="DG407" s="36"/>
      <c r="DH407" s="36"/>
      <c r="DI407" s="36"/>
      <c r="DJ407" s="36"/>
      <c r="DK407" s="36"/>
      <c r="DL407" s="36"/>
      <c r="DM407" s="36"/>
      <c r="DN407" s="36"/>
      <c r="DO407" s="36"/>
      <c r="DP407" s="55">
        <v>0</v>
      </c>
      <c r="DQ407" s="61">
        <v>0.5</v>
      </c>
      <c r="DR407" s="37">
        <f>PRODUCT(Таблица1[[#This Row],[Столбец4]:[РЕГ НТЛ]])</f>
        <v>0</v>
      </c>
    </row>
    <row r="408" spans="1:122" x14ac:dyDescent="0.25">
      <c r="A408" s="38">
        <v>96</v>
      </c>
      <c r="B408" s="39" t="s">
        <v>234</v>
      </c>
      <c r="C408" s="36" t="s">
        <v>23</v>
      </c>
      <c r="D408" s="39" t="s">
        <v>53</v>
      </c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39"/>
      <c r="AK408" s="39"/>
      <c r="AL408" s="39"/>
      <c r="AM408" s="39"/>
      <c r="AN408" s="39"/>
      <c r="AO408" s="39"/>
      <c r="AP408" s="39"/>
      <c r="AQ408" s="39"/>
      <c r="AR408" s="39"/>
      <c r="AS408" s="39"/>
      <c r="AT408" s="39"/>
      <c r="AU408" s="39"/>
      <c r="AV408" s="39"/>
      <c r="AW408" s="39"/>
      <c r="AX408" s="39"/>
      <c r="AY408" s="39"/>
      <c r="AZ408" s="39"/>
      <c r="BA408" s="39"/>
      <c r="BB408" s="39"/>
      <c r="BC408" s="39"/>
      <c r="BD408" s="39"/>
      <c r="BE408" s="39"/>
      <c r="BF408" s="39"/>
      <c r="BG408" s="39"/>
      <c r="BH408" s="39"/>
      <c r="BI408" s="39"/>
      <c r="BJ408" s="39"/>
      <c r="BK408" s="39"/>
      <c r="BL408" s="39"/>
      <c r="BM408" s="39"/>
      <c r="BN408" s="39"/>
      <c r="BO408" s="39"/>
      <c r="BP408" s="39"/>
      <c r="BQ408" s="39"/>
      <c r="BR408" s="39"/>
      <c r="BS408" s="39"/>
      <c r="BT408" s="39"/>
      <c r="BU408" s="39"/>
      <c r="BV408" s="39"/>
      <c r="BW408" s="39"/>
      <c r="BX408" s="39">
        <v>4</v>
      </c>
      <c r="BY408" s="39"/>
      <c r="BZ408" s="39"/>
      <c r="CA408" s="39"/>
      <c r="CB408" s="39"/>
      <c r="CC408" s="39"/>
      <c r="CD408" s="39"/>
      <c r="CE408" s="39"/>
      <c r="CF408" s="39"/>
      <c r="CG408" s="39"/>
      <c r="CH408" s="39"/>
      <c r="CI408" s="39"/>
      <c r="CJ408" s="39"/>
      <c r="CK408" s="39"/>
      <c r="CL408" s="39"/>
      <c r="CM408" s="39"/>
      <c r="CN408" s="39"/>
      <c r="CO408" s="39"/>
      <c r="CP408" s="39"/>
      <c r="CQ408" s="39"/>
      <c r="CR408" s="39"/>
      <c r="CS408" s="39"/>
      <c r="CT408" s="39"/>
      <c r="CU408" s="39"/>
      <c r="CV408" s="39"/>
      <c r="CW408" s="39"/>
      <c r="CX408" s="39"/>
      <c r="CY408" s="39"/>
      <c r="CZ408" s="39"/>
      <c r="DA408" s="39"/>
      <c r="DB408" s="39"/>
      <c r="DC408" s="39"/>
      <c r="DD408" s="39"/>
      <c r="DE408" s="39"/>
      <c r="DF408" s="39"/>
      <c r="DG408" s="39"/>
      <c r="DH408" s="39"/>
      <c r="DI408" s="39"/>
      <c r="DJ408" s="39"/>
      <c r="DK408" s="39"/>
      <c r="DL408" s="39"/>
      <c r="DM408" s="39"/>
      <c r="DN408" s="39"/>
      <c r="DO408" s="39"/>
      <c r="DP408" s="58">
        <v>0</v>
      </c>
      <c r="DQ408" s="68">
        <v>0.5</v>
      </c>
      <c r="DR408" s="40">
        <f>PRODUCT(Таблица1[[#This Row],[Столбец4]:[РЕГ НТЛ]])</f>
        <v>0</v>
      </c>
    </row>
    <row r="409" spans="1:122" x14ac:dyDescent="0.25">
      <c r="A409" s="35">
        <v>96</v>
      </c>
      <c r="B409" s="36" t="s">
        <v>234</v>
      </c>
      <c r="C409" s="36" t="s">
        <v>23</v>
      </c>
      <c r="D409" s="36" t="s">
        <v>53</v>
      </c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6"/>
      <c r="AG409" s="36"/>
      <c r="AH409" s="36"/>
      <c r="AI409" s="36"/>
      <c r="AJ409" s="36"/>
      <c r="AK409" s="36"/>
      <c r="AL409" s="36"/>
      <c r="AM409" s="36"/>
      <c r="AN409" s="36"/>
      <c r="AO409" s="36"/>
      <c r="AP409" s="36"/>
      <c r="AQ409" s="36"/>
      <c r="AR409" s="36"/>
      <c r="AS409" s="36"/>
      <c r="AT409" s="36"/>
      <c r="AU409" s="36"/>
      <c r="AV409" s="36"/>
      <c r="AW409" s="36"/>
      <c r="AX409" s="36"/>
      <c r="AY409" s="36"/>
      <c r="AZ409" s="36"/>
      <c r="BA409" s="36"/>
      <c r="BB409" s="36"/>
      <c r="BC409" s="36"/>
      <c r="BD409" s="36"/>
      <c r="BE409" s="36"/>
      <c r="BF409" s="36"/>
      <c r="BG409" s="36"/>
      <c r="BH409" s="36"/>
      <c r="BI409" s="36"/>
      <c r="BJ409" s="36"/>
      <c r="BK409" s="36"/>
      <c r="BL409" s="36"/>
      <c r="BM409" s="36"/>
      <c r="BN409" s="36"/>
      <c r="BO409" s="36"/>
      <c r="BP409" s="36"/>
      <c r="BQ409" s="36"/>
      <c r="BR409" s="36"/>
      <c r="BS409" s="36"/>
      <c r="BT409" s="36"/>
      <c r="BU409" s="36"/>
      <c r="BV409" s="36"/>
      <c r="BW409" s="36"/>
      <c r="BX409" s="36"/>
      <c r="BY409" s="36">
        <v>4</v>
      </c>
      <c r="BZ409" s="36"/>
      <c r="CA409" s="36"/>
      <c r="CB409" s="36"/>
      <c r="CC409" s="36"/>
      <c r="CD409" s="36"/>
      <c r="CE409" s="36"/>
      <c r="CF409" s="36"/>
      <c r="CG409" s="36"/>
      <c r="CH409" s="36"/>
      <c r="CI409" s="36"/>
      <c r="CJ409" s="36"/>
      <c r="CK409" s="36"/>
      <c r="CL409" s="36"/>
      <c r="CM409" s="36"/>
      <c r="CN409" s="36"/>
      <c r="CO409" s="36"/>
      <c r="CP409" s="36"/>
      <c r="CQ409" s="36"/>
      <c r="CR409" s="36"/>
      <c r="CS409" s="36"/>
      <c r="CT409" s="36"/>
      <c r="CU409" s="36"/>
      <c r="CV409" s="36"/>
      <c r="CW409" s="36"/>
      <c r="CX409" s="36"/>
      <c r="CY409" s="36"/>
      <c r="CZ409" s="36"/>
      <c r="DA409" s="36"/>
      <c r="DB409" s="36"/>
      <c r="DC409" s="36"/>
      <c r="DD409" s="36"/>
      <c r="DE409" s="36"/>
      <c r="DF409" s="36"/>
      <c r="DG409" s="36"/>
      <c r="DH409" s="36"/>
      <c r="DI409" s="36"/>
      <c r="DJ409" s="36"/>
      <c r="DK409" s="36"/>
      <c r="DL409" s="36"/>
      <c r="DM409" s="36"/>
      <c r="DN409" s="36"/>
      <c r="DO409" s="36"/>
      <c r="DP409" s="56">
        <v>0</v>
      </c>
      <c r="DQ409" s="61">
        <v>0.5</v>
      </c>
      <c r="DR409" s="37">
        <f>PRODUCT(Таблица1[[#This Row],[Столбец4]:[РЕГ НТЛ]])</f>
        <v>0</v>
      </c>
    </row>
    <row r="410" spans="1:122" x14ac:dyDescent="0.25">
      <c r="A410" s="35">
        <v>96</v>
      </c>
      <c r="B410" s="36" t="s">
        <v>234</v>
      </c>
      <c r="C410" s="36" t="s">
        <v>23</v>
      </c>
      <c r="D410" s="36" t="s">
        <v>53</v>
      </c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F410" s="36"/>
      <c r="AG410" s="36"/>
      <c r="AH410" s="36"/>
      <c r="AI410" s="36"/>
      <c r="AJ410" s="36"/>
      <c r="AK410" s="36"/>
      <c r="AL410" s="36"/>
      <c r="AM410" s="36"/>
      <c r="AN410" s="36"/>
      <c r="AO410" s="36"/>
      <c r="AP410" s="36"/>
      <c r="AQ410" s="36"/>
      <c r="AR410" s="36"/>
      <c r="AS410" s="36"/>
      <c r="AT410" s="36"/>
      <c r="AU410" s="36"/>
      <c r="AV410" s="36"/>
      <c r="AW410" s="36"/>
      <c r="AX410" s="36"/>
      <c r="AY410" s="36"/>
      <c r="AZ410" s="36"/>
      <c r="BA410" s="36"/>
      <c r="BB410" s="36"/>
      <c r="BC410" s="36"/>
      <c r="BD410" s="36"/>
      <c r="BE410" s="36"/>
      <c r="BF410" s="36"/>
      <c r="BG410" s="36"/>
      <c r="BH410" s="36"/>
      <c r="BI410" s="36"/>
      <c r="BJ410" s="36"/>
      <c r="BK410" s="36"/>
      <c r="BL410" s="36"/>
      <c r="BM410" s="36"/>
      <c r="BN410" s="36"/>
      <c r="BO410" s="36"/>
      <c r="BP410" s="36"/>
      <c r="BQ410" s="36"/>
      <c r="BR410" s="36"/>
      <c r="BS410" s="36"/>
      <c r="BT410" s="36"/>
      <c r="BU410" s="36"/>
      <c r="BV410" s="36"/>
      <c r="BW410" s="36"/>
      <c r="BX410" s="36"/>
      <c r="BY410" s="36"/>
      <c r="BZ410" s="36"/>
      <c r="CA410" s="36"/>
      <c r="CB410" s="36">
        <v>6</v>
      </c>
      <c r="CC410" s="36"/>
      <c r="CD410" s="36"/>
      <c r="CE410" s="36"/>
      <c r="CF410" s="36"/>
      <c r="CG410" s="36"/>
      <c r="CH410" s="36"/>
      <c r="CI410" s="36"/>
      <c r="CJ410" s="36"/>
      <c r="CK410" s="36"/>
      <c r="CL410" s="36"/>
      <c r="CM410" s="36"/>
      <c r="CN410" s="36"/>
      <c r="CO410" s="36"/>
      <c r="CP410" s="36"/>
      <c r="CQ410" s="36"/>
      <c r="CR410" s="36"/>
      <c r="CS410" s="36"/>
      <c r="CT410" s="36"/>
      <c r="CU410" s="36"/>
      <c r="CV410" s="36"/>
      <c r="CW410" s="36"/>
      <c r="CX410" s="36"/>
      <c r="CY410" s="36"/>
      <c r="CZ410" s="36"/>
      <c r="DA410" s="36"/>
      <c r="DB410" s="36"/>
      <c r="DC410" s="36"/>
      <c r="DD410" s="36"/>
      <c r="DE410" s="36"/>
      <c r="DF410" s="36"/>
      <c r="DG410" s="36"/>
      <c r="DH410" s="36"/>
      <c r="DI410" s="36"/>
      <c r="DJ410" s="36"/>
      <c r="DK410" s="36"/>
      <c r="DL410" s="36"/>
      <c r="DM410" s="36"/>
      <c r="DN410" s="36"/>
      <c r="DO410" s="36"/>
      <c r="DP410" s="55">
        <v>0</v>
      </c>
      <c r="DQ410" s="61">
        <v>0.5</v>
      </c>
      <c r="DR410" s="37">
        <f>PRODUCT(Таблица1[[#This Row],[Столбец4]:[РЕГ НТЛ]])</f>
        <v>0</v>
      </c>
    </row>
    <row r="411" spans="1:122" x14ac:dyDescent="0.25">
      <c r="A411" s="35">
        <v>121</v>
      </c>
      <c r="B411" s="36" t="s">
        <v>235</v>
      </c>
      <c r="C411" s="36" t="s">
        <v>37</v>
      </c>
      <c r="D411" s="36" t="s">
        <v>18</v>
      </c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6"/>
      <c r="AG411" s="36"/>
      <c r="AH411" s="36"/>
      <c r="AI411" s="36"/>
      <c r="AJ411" s="36"/>
      <c r="AK411" s="36"/>
      <c r="AL411" s="36"/>
      <c r="AM411" s="36"/>
      <c r="AN411" s="36"/>
      <c r="AO411" s="36"/>
      <c r="AP411" s="36"/>
      <c r="AQ411" s="36"/>
      <c r="AR411" s="36"/>
      <c r="AS411" s="36"/>
      <c r="AT411" s="36"/>
      <c r="AU411" s="36"/>
      <c r="AV411" s="36"/>
      <c r="AW411" s="36"/>
      <c r="AX411" s="36"/>
      <c r="AY411" s="36"/>
      <c r="AZ411" s="36"/>
      <c r="BA411" s="36"/>
      <c r="BB411" s="36"/>
      <c r="BC411" s="36"/>
      <c r="BD411" s="36"/>
      <c r="BE411" s="36"/>
      <c r="BF411" s="36"/>
      <c r="BG411" s="36"/>
      <c r="BH411" s="36"/>
      <c r="BI411" s="36"/>
      <c r="BJ411" s="36"/>
      <c r="BK411" s="36"/>
      <c r="BL411" s="36"/>
      <c r="BM411" s="36"/>
      <c r="BN411" s="36"/>
      <c r="BO411" s="36"/>
      <c r="BP411" s="36"/>
      <c r="BQ411" s="36"/>
      <c r="BR411" s="36"/>
      <c r="BS411" s="36"/>
      <c r="BT411" s="36"/>
      <c r="BU411" s="36"/>
      <c r="BV411" s="36"/>
      <c r="BW411" s="36"/>
      <c r="BX411" s="36"/>
      <c r="BY411" s="36"/>
      <c r="BZ411" s="36"/>
      <c r="CA411" s="36"/>
      <c r="CB411" s="36"/>
      <c r="CC411" s="36"/>
      <c r="CD411" s="36"/>
      <c r="CE411" s="36"/>
      <c r="CF411" s="36"/>
      <c r="CG411" s="36"/>
      <c r="CH411" s="36"/>
      <c r="CI411" s="36"/>
      <c r="CJ411" s="36"/>
      <c r="CK411" s="36"/>
      <c r="CL411" s="36"/>
      <c r="CM411" s="36"/>
      <c r="CN411" s="36"/>
      <c r="CO411" s="36"/>
      <c r="CP411" s="36"/>
      <c r="CQ411" s="36"/>
      <c r="CR411" s="36"/>
      <c r="CS411" s="36"/>
      <c r="CT411" s="36"/>
      <c r="CU411" s="36"/>
      <c r="CV411" s="36"/>
      <c r="CW411" s="36"/>
      <c r="CX411" s="36"/>
      <c r="CY411" s="36"/>
      <c r="CZ411" s="36"/>
      <c r="DA411" s="36"/>
      <c r="DB411" s="36"/>
      <c r="DC411" s="36"/>
      <c r="DD411" s="36">
        <v>1</v>
      </c>
      <c r="DE411" s="36"/>
      <c r="DF411" s="36"/>
      <c r="DG411" s="36"/>
      <c r="DH411" s="36"/>
      <c r="DI411" s="36"/>
      <c r="DJ411" s="36"/>
      <c r="DK411" s="36"/>
      <c r="DL411" s="36"/>
      <c r="DM411" s="36"/>
      <c r="DN411" s="36"/>
      <c r="DO411" s="36"/>
      <c r="DP411" s="56">
        <v>12</v>
      </c>
      <c r="DQ411" s="37">
        <v>1</v>
      </c>
      <c r="DR411" s="37">
        <f>PRODUCT(Таблица1[[#This Row],[Столбец4]:[РЕГ НТЛ]])</f>
        <v>12</v>
      </c>
    </row>
    <row r="412" spans="1:122" x14ac:dyDescent="0.25">
      <c r="A412" s="35">
        <v>121</v>
      </c>
      <c r="B412" s="36" t="s">
        <v>235</v>
      </c>
      <c r="C412" s="36" t="s">
        <v>37</v>
      </c>
      <c r="D412" s="36" t="s">
        <v>18</v>
      </c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F412" s="36"/>
      <c r="AG412" s="36"/>
      <c r="AH412" s="36"/>
      <c r="AI412" s="36"/>
      <c r="AJ412" s="36"/>
      <c r="AK412" s="36"/>
      <c r="AL412" s="36"/>
      <c r="AM412" s="36"/>
      <c r="AN412" s="36"/>
      <c r="AO412" s="36"/>
      <c r="AP412" s="36"/>
      <c r="AQ412" s="36"/>
      <c r="AR412" s="36"/>
      <c r="AS412" s="36"/>
      <c r="AT412" s="36"/>
      <c r="AU412" s="36"/>
      <c r="AV412" s="36"/>
      <c r="AW412" s="36"/>
      <c r="AX412" s="36"/>
      <c r="AY412" s="36"/>
      <c r="AZ412" s="36"/>
      <c r="BA412" s="36"/>
      <c r="BB412" s="36"/>
      <c r="BC412" s="36"/>
      <c r="BD412" s="36"/>
      <c r="BE412" s="36"/>
      <c r="BF412" s="36"/>
      <c r="BG412" s="36"/>
      <c r="BH412" s="36"/>
      <c r="BI412" s="36"/>
      <c r="BJ412" s="36"/>
      <c r="BK412" s="36"/>
      <c r="BL412" s="36"/>
      <c r="BM412" s="36"/>
      <c r="BN412" s="36"/>
      <c r="BO412" s="36"/>
      <c r="BP412" s="36"/>
      <c r="BQ412" s="36"/>
      <c r="BR412" s="36"/>
      <c r="BS412" s="36"/>
      <c r="BT412" s="36"/>
      <c r="BU412" s="36"/>
      <c r="BV412" s="36"/>
      <c r="BW412" s="36"/>
      <c r="BX412" s="36"/>
      <c r="BY412" s="36"/>
      <c r="BZ412" s="36"/>
      <c r="CA412" s="36"/>
      <c r="CB412" s="36">
        <v>3</v>
      </c>
      <c r="CC412" s="36"/>
      <c r="CD412" s="36"/>
      <c r="CE412" s="36"/>
      <c r="CF412" s="36"/>
      <c r="CG412" s="36"/>
      <c r="CH412" s="36"/>
      <c r="CI412" s="36"/>
      <c r="CJ412" s="36"/>
      <c r="CK412" s="36"/>
      <c r="CL412" s="36"/>
      <c r="CM412" s="36"/>
      <c r="CN412" s="36"/>
      <c r="CO412" s="36"/>
      <c r="CP412" s="36"/>
      <c r="CQ412" s="36"/>
      <c r="CR412" s="36"/>
      <c r="CS412" s="36"/>
      <c r="CT412" s="36"/>
      <c r="CU412" s="36"/>
      <c r="CV412" s="36"/>
      <c r="CW412" s="36"/>
      <c r="CX412" s="36"/>
      <c r="CY412" s="36"/>
      <c r="CZ412" s="36"/>
      <c r="DA412" s="36"/>
      <c r="DB412" s="36"/>
      <c r="DC412" s="36"/>
      <c r="DD412" s="36"/>
      <c r="DE412" s="36"/>
      <c r="DF412" s="36"/>
      <c r="DG412" s="36"/>
      <c r="DH412" s="36"/>
      <c r="DI412" s="36"/>
      <c r="DJ412" s="36"/>
      <c r="DK412" s="36"/>
      <c r="DL412" s="36"/>
      <c r="DM412" s="36"/>
      <c r="DN412" s="36"/>
      <c r="DO412" s="36"/>
      <c r="DP412" s="55">
        <v>0</v>
      </c>
      <c r="DQ412" s="37">
        <v>1</v>
      </c>
      <c r="DR412" s="37">
        <f>PRODUCT(Таблица1[[#This Row],[Столбец4]:[РЕГ НТЛ]])</f>
        <v>0</v>
      </c>
    </row>
    <row r="413" spans="1:122" x14ac:dyDescent="0.25">
      <c r="A413" s="35">
        <v>121</v>
      </c>
      <c r="B413" s="36" t="s">
        <v>235</v>
      </c>
      <c r="C413" s="36" t="s">
        <v>37</v>
      </c>
      <c r="D413" s="36" t="s">
        <v>18</v>
      </c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36"/>
      <c r="AG413" s="36"/>
      <c r="AH413" s="36"/>
      <c r="AI413" s="36"/>
      <c r="AJ413" s="36"/>
      <c r="AK413" s="36"/>
      <c r="AL413" s="36"/>
      <c r="AM413" s="36"/>
      <c r="AN413" s="36"/>
      <c r="AO413" s="36"/>
      <c r="AP413" s="36"/>
      <c r="AQ413" s="36"/>
      <c r="AR413" s="36"/>
      <c r="AS413" s="36"/>
      <c r="AT413" s="36"/>
      <c r="AU413" s="36"/>
      <c r="AV413" s="36"/>
      <c r="AW413" s="36"/>
      <c r="AX413" s="36"/>
      <c r="AY413" s="36"/>
      <c r="AZ413" s="36"/>
      <c r="BA413" s="36"/>
      <c r="BB413" s="36"/>
      <c r="BC413" s="36"/>
      <c r="BD413" s="36"/>
      <c r="BE413" s="36"/>
      <c r="BF413" s="36"/>
      <c r="BG413" s="36"/>
      <c r="BH413" s="36"/>
      <c r="BI413" s="36"/>
      <c r="BJ413" s="36"/>
      <c r="BK413" s="36"/>
      <c r="BL413" s="36"/>
      <c r="BM413" s="36"/>
      <c r="BN413" s="36"/>
      <c r="BO413" s="36"/>
      <c r="BP413" s="36"/>
      <c r="BQ413" s="36"/>
      <c r="BR413" s="36"/>
      <c r="BS413" s="36"/>
      <c r="BT413" s="36"/>
      <c r="BU413" s="36"/>
      <c r="BV413" s="36"/>
      <c r="BW413" s="36"/>
      <c r="BX413" s="36"/>
      <c r="BY413" s="36"/>
      <c r="BZ413" s="36"/>
      <c r="CA413" s="36"/>
      <c r="CB413" s="36"/>
      <c r="CC413" s="36">
        <v>1</v>
      </c>
      <c r="CD413" s="36"/>
      <c r="CE413" s="36"/>
      <c r="CF413" s="36"/>
      <c r="CG413" s="36"/>
      <c r="CH413" s="36"/>
      <c r="CI413" s="36"/>
      <c r="CJ413" s="36"/>
      <c r="CK413" s="36"/>
      <c r="CL413" s="36"/>
      <c r="CM413" s="36"/>
      <c r="CN413" s="36"/>
      <c r="CO413" s="36"/>
      <c r="CP413" s="36"/>
      <c r="CQ413" s="36"/>
      <c r="CR413" s="36"/>
      <c r="CS413" s="36"/>
      <c r="CT413" s="36"/>
      <c r="CU413" s="36"/>
      <c r="CV413" s="36"/>
      <c r="CW413" s="36"/>
      <c r="CX413" s="36"/>
      <c r="CY413" s="36"/>
      <c r="CZ413" s="36"/>
      <c r="DA413" s="36"/>
      <c r="DB413" s="36"/>
      <c r="DC413" s="36"/>
      <c r="DD413" s="36"/>
      <c r="DE413" s="36"/>
      <c r="DF413" s="36"/>
      <c r="DG413" s="36"/>
      <c r="DH413" s="36"/>
      <c r="DI413" s="36"/>
      <c r="DJ413" s="36"/>
      <c r="DK413" s="36"/>
      <c r="DL413" s="36"/>
      <c r="DM413" s="36"/>
      <c r="DN413" s="36"/>
      <c r="DO413" s="36"/>
      <c r="DP413" s="55">
        <v>0</v>
      </c>
      <c r="DQ413" s="37">
        <v>1</v>
      </c>
      <c r="DR413" s="37">
        <f>PRODUCT(Таблица1[[#This Row],[Столбец4]:[РЕГ НТЛ]])</f>
        <v>0</v>
      </c>
    </row>
    <row r="414" spans="1:122" x14ac:dyDescent="0.25">
      <c r="A414" s="35">
        <v>121</v>
      </c>
      <c r="B414" s="36" t="s">
        <v>235</v>
      </c>
      <c r="C414" s="36" t="s">
        <v>37</v>
      </c>
      <c r="D414" s="36" t="s">
        <v>18</v>
      </c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F414" s="36"/>
      <c r="AG414" s="36"/>
      <c r="AH414" s="36"/>
      <c r="AI414" s="36"/>
      <c r="AJ414" s="36"/>
      <c r="AK414" s="36"/>
      <c r="AL414" s="36"/>
      <c r="AM414" s="36"/>
      <c r="AN414" s="36"/>
      <c r="AO414" s="36"/>
      <c r="AP414" s="36"/>
      <c r="AQ414" s="36"/>
      <c r="AR414" s="36"/>
      <c r="AS414" s="36"/>
      <c r="AT414" s="36"/>
      <c r="AU414" s="36"/>
      <c r="AV414" s="36"/>
      <c r="AW414" s="36"/>
      <c r="AX414" s="36"/>
      <c r="AY414" s="36"/>
      <c r="AZ414" s="36"/>
      <c r="BA414" s="36"/>
      <c r="BB414" s="36"/>
      <c r="BC414" s="36"/>
      <c r="BD414" s="36"/>
      <c r="BE414" s="36"/>
      <c r="BF414" s="36"/>
      <c r="BG414" s="36"/>
      <c r="BH414" s="36"/>
      <c r="BI414" s="36"/>
      <c r="BJ414" s="36"/>
      <c r="BK414" s="36"/>
      <c r="BL414" s="36"/>
      <c r="BM414" s="36"/>
      <c r="BN414" s="36"/>
      <c r="BO414" s="36"/>
      <c r="BP414" s="36"/>
      <c r="BQ414" s="36"/>
      <c r="BR414" s="36"/>
      <c r="BS414" s="36"/>
      <c r="BT414" s="36"/>
      <c r="BU414" s="36"/>
      <c r="BV414" s="36"/>
      <c r="BW414" s="36"/>
      <c r="BX414" s="36"/>
      <c r="BY414" s="36"/>
      <c r="BZ414" s="36"/>
      <c r="CA414" s="36"/>
      <c r="CB414" s="36"/>
      <c r="CC414" s="36"/>
      <c r="CD414" s="36"/>
      <c r="CE414" s="36"/>
      <c r="CF414" s="36"/>
      <c r="CG414" s="36"/>
      <c r="CH414" s="36"/>
      <c r="CI414" s="36"/>
      <c r="CJ414" s="36"/>
      <c r="CK414" s="36"/>
      <c r="CL414" s="36"/>
      <c r="CM414" s="36"/>
      <c r="CN414" s="36"/>
      <c r="CO414" s="36"/>
      <c r="CP414" s="36"/>
      <c r="CQ414" s="36"/>
      <c r="CR414" s="36"/>
      <c r="CS414" s="36"/>
      <c r="CT414" s="36"/>
      <c r="CU414" s="36"/>
      <c r="CV414" s="36"/>
      <c r="CW414" s="36"/>
      <c r="CX414" s="36"/>
      <c r="CY414" s="36"/>
      <c r="CZ414" s="36"/>
      <c r="DA414" s="36"/>
      <c r="DB414" s="36"/>
      <c r="DC414" s="36"/>
      <c r="DD414" s="36"/>
      <c r="DE414" s="36"/>
      <c r="DF414" s="36"/>
      <c r="DG414" s="36"/>
      <c r="DH414" s="36"/>
      <c r="DI414" s="36"/>
      <c r="DJ414" s="36"/>
      <c r="DK414" s="36"/>
      <c r="DL414" s="36">
        <v>1</v>
      </c>
      <c r="DM414" s="36"/>
      <c r="DN414" s="36"/>
      <c r="DO414" s="36"/>
      <c r="DP414" s="55">
        <v>0</v>
      </c>
      <c r="DQ414" s="37">
        <v>1</v>
      </c>
      <c r="DR414" s="37">
        <f>PRODUCT(Таблица1[[#This Row],[Столбец4]:[РЕГ НТЛ]])</f>
        <v>0</v>
      </c>
    </row>
    <row r="415" spans="1:122" x14ac:dyDescent="0.25">
      <c r="A415" s="38">
        <v>285</v>
      </c>
      <c r="B415" s="39" t="s">
        <v>305</v>
      </c>
      <c r="C415" s="36" t="s">
        <v>249</v>
      </c>
      <c r="D415" s="39" t="s">
        <v>184</v>
      </c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9"/>
      <c r="AK415" s="39"/>
      <c r="AL415" s="39"/>
      <c r="AM415" s="39"/>
      <c r="AN415" s="39"/>
      <c r="AO415" s="39"/>
      <c r="AP415" s="39"/>
      <c r="AQ415" s="39"/>
      <c r="AR415" s="39"/>
      <c r="AS415" s="39"/>
      <c r="AT415" s="39"/>
      <c r="AU415" s="39"/>
      <c r="AV415" s="39"/>
      <c r="AW415" s="39"/>
      <c r="AX415" s="39"/>
      <c r="AY415" s="39"/>
      <c r="AZ415" s="39"/>
      <c r="BA415" s="39"/>
      <c r="BB415" s="39"/>
      <c r="BC415" s="39"/>
      <c r="BD415" s="39"/>
      <c r="BE415" s="39"/>
      <c r="BF415" s="39"/>
      <c r="BG415" s="39"/>
      <c r="BH415" s="39"/>
      <c r="BI415" s="39"/>
      <c r="BJ415" s="39"/>
      <c r="BK415" s="39"/>
      <c r="BL415" s="39"/>
      <c r="BM415" s="39"/>
      <c r="BN415" s="39"/>
      <c r="BO415" s="39"/>
      <c r="BP415" s="39"/>
      <c r="BQ415" s="39"/>
      <c r="BR415" s="39"/>
      <c r="BS415" s="39"/>
      <c r="BT415" s="39"/>
      <c r="BU415" s="39">
        <v>3</v>
      </c>
      <c r="BV415" s="39"/>
      <c r="BW415" s="39"/>
      <c r="BX415" s="39"/>
      <c r="BY415" s="39"/>
      <c r="BZ415" s="39"/>
      <c r="CA415" s="39"/>
      <c r="CB415" s="39"/>
      <c r="CC415" s="39"/>
      <c r="CD415" s="39"/>
      <c r="CE415" s="39"/>
      <c r="CF415" s="39"/>
      <c r="CG415" s="39"/>
      <c r="CH415" s="39"/>
      <c r="CI415" s="39"/>
      <c r="CJ415" s="39"/>
      <c r="CK415" s="39"/>
      <c r="CL415" s="39"/>
      <c r="CM415" s="39"/>
      <c r="CN415" s="39"/>
      <c r="CO415" s="39"/>
      <c r="CP415" s="39"/>
      <c r="CQ415" s="39"/>
      <c r="CR415" s="39"/>
      <c r="CS415" s="39"/>
      <c r="CT415" s="39"/>
      <c r="CU415" s="39"/>
      <c r="CV415" s="39"/>
      <c r="CW415" s="39"/>
      <c r="CX415" s="39"/>
      <c r="CY415" s="39"/>
      <c r="CZ415" s="39"/>
      <c r="DA415" s="39"/>
      <c r="DB415" s="39"/>
      <c r="DC415" s="39"/>
      <c r="DD415" s="39"/>
      <c r="DE415" s="39"/>
      <c r="DF415" s="39"/>
      <c r="DG415" s="39"/>
      <c r="DH415" s="39"/>
      <c r="DI415" s="39"/>
      <c r="DJ415" s="39"/>
      <c r="DK415" s="39"/>
      <c r="DL415" s="39"/>
      <c r="DM415" s="39"/>
      <c r="DN415" s="39"/>
      <c r="DO415" s="39"/>
      <c r="DP415" s="55">
        <v>0</v>
      </c>
      <c r="DQ415" s="40">
        <v>0</v>
      </c>
      <c r="DR415" s="40">
        <f>PRODUCT(Таблица1[[#This Row],[Столбец4]:[РЕГ НТЛ]])</f>
        <v>0</v>
      </c>
    </row>
    <row r="416" spans="1:122" x14ac:dyDescent="0.25">
      <c r="A416" s="35">
        <v>285</v>
      </c>
      <c r="B416" s="36" t="s">
        <v>305</v>
      </c>
      <c r="C416" s="36" t="s">
        <v>249</v>
      </c>
      <c r="D416" s="36" t="s">
        <v>184</v>
      </c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F416" s="36"/>
      <c r="AG416" s="36"/>
      <c r="AH416" s="36"/>
      <c r="AI416" s="36"/>
      <c r="AJ416" s="36"/>
      <c r="AK416" s="36"/>
      <c r="AL416" s="36"/>
      <c r="AM416" s="36"/>
      <c r="AN416" s="36"/>
      <c r="AO416" s="36"/>
      <c r="AP416" s="36"/>
      <c r="AQ416" s="36"/>
      <c r="AR416" s="36"/>
      <c r="AS416" s="36"/>
      <c r="AT416" s="36"/>
      <c r="AU416" s="36"/>
      <c r="AV416" s="36"/>
      <c r="AW416" s="36"/>
      <c r="AX416" s="36"/>
      <c r="AY416" s="36"/>
      <c r="AZ416" s="36"/>
      <c r="BA416" s="36"/>
      <c r="BB416" s="36"/>
      <c r="BC416" s="36"/>
      <c r="BD416" s="36"/>
      <c r="BE416" s="36"/>
      <c r="BF416" s="36"/>
      <c r="BG416" s="36"/>
      <c r="BH416" s="36"/>
      <c r="BI416" s="36"/>
      <c r="BJ416" s="36"/>
      <c r="BK416" s="36"/>
      <c r="BL416" s="36"/>
      <c r="BM416" s="36"/>
      <c r="BN416" s="36"/>
      <c r="BO416" s="36"/>
      <c r="BP416" s="36"/>
      <c r="BQ416" s="36"/>
      <c r="BR416" s="36"/>
      <c r="BS416" s="36"/>
      <c r="BT416" s="36"/>
      <c r="BU416" s="36"/>
      <c r="BV416" s="36"/>
      <c r="BW416" s="36"/>
      <c r="BX416" s="36"/>
      <c r="BY416" s="36"/>
      <c r="BZ416" s="36"/>
      <c r="CA416" s="36"/>
      <c r="CB416" s="36"/>
      <c r="CC416" s="36"/>
      <c r="CD416" s="36">
        <v>7</v>
      </c>
      <c r="CE416" s="36"/>
      <c r="CF416" s="36"/>
      <c r="CG416" s="36"/>
      <c r="CH416" s="36"/>
      <c r="CI416" s="36"/>
      <c r="CJ416" s="36"/>
      <c r="CK416" s="36"/>
      <c r="CL416" s="36"/>
      <c r="CM416" s="36"/>
      <c r="CN416" s="36"/>
      <c r="CO416" s="36"/>
      <c r="CP416" s="36"/>
      <c r="CQ416" s="36"/>
      <c r="CR416" s="36"/>
      <c r="CS416" s="36"/>
      <c r="CT416" s="36"/>
      <c r="CU416" s="36"/>
      <c r="CV416" s="36"/>
      <c r="CW416" s="36"/>
      <c r="CX416" s="36"/>
      <c r="CY416" s="36"/>
      <c r="CZ416" s="36"/>
      <c r="DA416" s="36"/>
      <c r="DB416" s="36"/>
      <c r="DC416" s="36"/>
      <c r="DD416" s="36"/>
      <c r="DE416" s="36"/>
      <c r="DF416" s="36"/>
      <c r="DG416" s="36"/>
      <c r="DH416" s="36"/>
      <c r="DI416" s="36"/>
      <c r="DJ416" s="36"/>
      <c r="DK416" s="36"/>
      <c r="DL416" s="36"/>
      <c r="DM416" s="36"/>
      <c r="DN416" s="36"/>
      <c r="DO416" s="36"/>
      <c r="DP416" s="55">
        <v>0</v>
      </c>
      <c r="DQ416" s="37">
        <v>0</v>
      </c>
      <c r="DR416" s="37">
        <f>PRODUCT(Таблица1[[#This Row],[Столбец4]:[РЕГ НТЛ]])</f>
        <v>0</v>
      </c>
    </row>
    <row r="417" spans="1:122" x14ac:dyDescent="0.25">
      <c r="A417" s="10">
        <v>39</v>
      </c>
      <c r="B417" s="2" t="s">
        <v>306</v>
      </c>
      <c r="C417" s="2" t="s">
        <v>28</v>
      </c>
      <c r="D417" s="2" t="s">
        <v>29</v>
      </c>
      <c r="E417" s="8"/>
      <c r="F417" s="2"/>
      <c r="G417" s="2"/>
      <c r="H417" s="2">
        <v>8.6</v>
      </c>
      <c r="I417" s="2">
        <v>8.4</v>
      </c>
      <c r="J417" s="2">
        <v>9.6</v>
      </c>
      <c r="K417" s="2">
        <v>8.6</v>
      </c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13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56">
        <v>0</v>
      </c>
      <c r="DQ417" s="23">
        <v>1</v>
      </c>
      <c r="DR417" s="23">
        <f>PRODUCT(Таблица1[[#This Row],[Столбец4]:[РЕГ НТЛ]])</f>
        <v>0</v>
      </c>
    </row>
    <row r="418" spans="1:122" x14ac:dyDescent="0.25">
      <c r="A418" s="10">
        <v>39</v>
      </c>
      <c r="B418" s="2" t="s">
        <v>306</v>
      </c>
      <c r="C418" s="2" t="s">
        <v>28</v>
      </c>
      <c r="D418" s="2" t="s">
        <v>29</v>
      </c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69">
        <v>9.8000000000000007</v>
      </c>
      <c r="P418" s="69">
        <v>10</v>
      </c>
      <c r="Q418" s="69">
        <v>9.8000000000000007</v>
      </c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56">
        <v>0</v>
      </c>
      <c r="DQ418" s="23">
        <v>1</v>
      </c>
      <c r="DR418" s="23">
        <f>PRODUCT(Таблица1[[#This Row],[Столбец4]:[РЕГ НТЛ]])</f>
        <v>0</v>
      </c>
    </row>
    <row r="419" spans="1:122" x14ac:dyDescent="0.25">
      <c r="A419" s="10">
        <v>37</v>
      </c>
      <c r="B419" s="2" t="s">
        <v>307</v>
      </c>
      <c r="C419" s="2" t="s">
        <v>30</v>
      </c>
      <c r="D419" s="2" t="s">
        <v>12</v>
      </c>
      <c r="E419" s="8">
        <v>3</v>
      </c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1"/>
      <c r="BD419" s="1"/>
      <c r="BE419" s="1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13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55">
        <v>0</v>
      </c>
      <c r="DQ419" s="23">
        <v>1</v>
      </c>
      <c r="DR419" s="23">
        <f>PRODUCT(Таблица1[[#This Row],[Столбец4]:[РЕГ НТЛ]])</f>
        <v>0</v>
      </c>
    </row>
    <row r="420" spans="1:122" x14ac:dyDescent="0.25">
      <c r="A420" s="10">
        <v>37</v>
      </c>
      <c r="B420" s="2" t="s">
        <v>307</v>
      </c>
      <c r="C420" s="2" t="s">
        <v>30</v>
      </c>
      <c r="D420" s="2" t="s">
        <v>12</v>
      </c>
      <c r="E420" s="2"/>
      <c r="F420" s="2">
        <v>2</v>
      </c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56">
        <v>0</v>
      </c>
      <c r="DQ420" s="23">
        <v>1</v>
      </c>
      <c r="DR420" s="23">
        <f>PRODUCT(Таблица1[[#This Row],[Столбец4]:[РЕГ НТЛ]])</f>
        <v>0</v>
      </c>
    </row>
    <row r="421" spans="1:122" x14ac:dyDescent="0.25">
      <c r="A421" s="44">
        <v>37</v>
      </c>
      <c r="B421" s="19" t="s">
        <v>307</v>
      </c>
      <c r="C421" s="2" t="s">
        <v>30</v>
      </c>
      <c r="D421" s="19" t="s">
        <v>12</v>
      </c>
      <c r="E421" s="19"/>
      <c r="F421" s="19"/>
      <c r="G421" s="19">
        <v>1</v>
      </c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46"/>
      <c r="X421" s="46"/>
      <c r="Y421" s="46"/>
      <c r="Z421" s="46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  <c r="CC421" s="19"/>
      <c r="CD421" s="19"/>
      <c r="CE421" s="19"/>
      <c r="CF421" s="19"/>
      <c r="CG421" s="19"/>
      <c r="CH421" s="19"/>
      <c r="CI421" s="19"/>
      <c r="CJ421" s="19"/>
      <c r="CK421" s="19"/>
      <c r="CL421" s="19"/>
      <c r="CM421" s="19"/>
      <c r="CN421" s="19"/>
      <c r="CO421" s="19"/>
      <c r="CP421" s="19"/>
      <c r="CQ421" s="19"/>
      <c r="CR421" s="19"/>
      <c r="CS421" s="19"/>
      <c r="CT421" s="19"/>
      <c r="CU421" s="19"/>
      <c r="CV421" s="19"/>
      <c r="CW421" s="19"/>
      <c r="CX421" s="19"/>
      <c r="CY421" s="19"/>
      <c r="CZ421" s="19"/>
      <c r="DA421" s="19"/>
      <c r="DB421" s="19"/>
      <c r="DC421" s="19"/>
      <c r="DD421" s="19"/>
      <c r="DE421" s="19"/>
      <c r="DF421" s="19"/>
      <c r="DG421" s="19"/>
      <c r="DH421" s="19"/>
      <c r="DI421" s="19"/>
      <c r="DJ421" s="19"/>
      <c r="DK421" s="19"/>
      <c r="DL421" s="19"/>
      <c r="DM421" s="19"/>
      <c r="DN421" s="19"/>
      <c r="DO421" s="19"/>
      <c r="DP421" s="58">
        <v>0</v>
      </c>
      <c r="DQ421" s="24">
        <v>1</v>
      </c>
      <c r="DR421" s="24">
        <f>PRODUCT(Таблица1[[#This Row],[Столбец4]:[РЕГ НТЛ]])</f>
        <v>0</v>
      </c>
    </row>
    <row r="422" spans="1:122" x14ac:dyDescent="0.25">
      <c r="A422" s="38">
        <v>82</v>
      </c>
      <c r="B422" s="39" t="s">
        <v>308</v>
      </c>
      <c r="C422" s="36" t="s">
        <v>23</v>
      </c>
      <c r="D422" s="39" t="s">
        <v>155</v>
      </c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9"/>
      <c r="AK422" s="39"/>
      <c r="AL422" s="39"/>
      <c r="AM422" s="39"/>
      <c r="AN422" s="39"/>
      <c r="AO422" s="39"/>
      <c r="AP422" s="39"/>
      <c r="AQ422" s="39"/>
      <c r="AR422" s="39">
        <v>9</v>
      </c>
      <c r="AS422" s="39">
        <v>8.6</v>
      </c>
      <c r="AT422" s="39">
        <v>9</v>
      </c>
      <c r="AU422" s="39">
        <v>9.1999999999999993</v>
      </c>
      <c r="AV422" s="39"/>
      <c r="AW422" s="39"/>
      <c r="AX422" s="39"/>
      <c r="AY422" s="39"/>
      <c r="AZ422" s="39"/>
      <c r="BA422" s="39"/>
      <c r="BB422" s="39"/>
      <c r="BC422" s="39"/>
      <c r="BD422" s="39"/>
      <c r="BE422" s="39"/>
      <c r="BF422" s="39"/>
      <c r="BG422" s="39"/>
      <c r="BH422" s="39"/>
      <c r="BI422" s="39"/>
      <c r="BJ422" s="39"/>
      <c r="BK422" s="39"/>
      <c r="BL422" s="39"/>
      <c r="BM422" s="39"/>
      <c r="BN422" s="39"/>
      <c r="BO422" s="39"/>
      <c r="BP422" s="39"/>
      <c r="BQ422" s="39"/>
      <c r="BR422" s="39"/>
      <c r="BS422" s="39"/>
      <c r="BT422" s="39"/>
      <c r="BU422" s="39"/>
      <c r="BV422" s="39"/>
      <c r="BW422" s="39"/>
      <c r="BX422" s="39"/>
      <c r="BY422" s="39"/>
      <c r="BZ422" s="39"/>
      <c r="CA422" s="39"/>
      <c r="CB422" s="39"/>
      <c r="CC422" s="39"/>
      <c r="CD422" s="39"/>
      <c r="CE422" s="39"/>
      <c r="CF422" s="39"/>
      <c r="CG422" s="39"/>
      <c r="CH422" s="39"/>
      <c r="CI422" s="39"/>
      <c r="CJ422" s="39"/>
      <c r="CK422" s="39"/>
      <c r="CL422" s="39"/>
      <c r="CM422" s="39"/>
      <c r="CN422" s="39"/>
      <c r="CO422" s="39"/>
      <c r="CP422" s="39"/>
      <c r="CQ422" s="39"/>
      <c r="CR422" s="39"/>
      <c r="CS422" s="39"/>
      <c r="CT422" s="39"/>
      <c r="CU422" s="39"/>
      <c r="CV422" s="39"/>
      <c r="CW422" s="39"/>
      <c r="CX422" s="39"/>
      <c r="CY422" s="39"/>
      <c r="CZ422" s="39"/>
      <c r="DA422" s="39"/>
      <c r="DB422" s="39"/>
      <c r="DC422" s="39"/>
      <c r="DD422" s="39"/>
      <c r="DE422" s="39"/>
      <c r="DF422" s="39"/>
      <c r="DG422" s="39"/>
      <c r="DH422" s="39"/>
      <c r="DI422" s="39"/>
      <c r="DJ422" s="39"/>
      <c r="DK422" s="39"/>
      <c r="DL422" s="39"/>
      <c r="DM422" s="39"/>
      <c r="DN422" s="39"/>
      <c r="DO422" s="39"/>
      <c r="DP422" s="58">
        <v>0</v>
      </c>
      <c r="DQ422" s="40">
        <v>1</v>
      </c>
      <c r="DR422" s="40">
        <f>PRODUCT(Таблица1[[#This Row],[Столбец4]:[РЕГ НТЛ]])</f>
        <v>0</v>
      </c>
    </row>
    <row r="423" spans="1:122" x14ac:dyDescent="0.25">
      <c r="A423" s="35">
        <v>59</v>
      </c>
      <c r="B423" s="36" t="s">
        <v>309</v>
      </c>
      <c r="C423" s="36" t="s">
        <v>28</v>
      </c>
      <c r="D423" s="36" t="s">
        <v>11</v>
      </c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F423" s="36">
        <v>4</v>
      </c>
      <c r="AG423" s="36"/>
      <c r="AH423" s="36"/>
      <c r="AI423" s="36"/>
      <c r="AJ423" s="36"/>
      <c r="AK423" s="36"/>
      <c r="AL423" s="36"/>
      <c r="AM423" s="36"/>
      <c r="AN423" s="36"/>
      <c r="AO423" s="36"/>
      <c r="AP423" s="36"/>
      <c r="AQ423" s="36"/>
      <c r="AR423" s="36"/>
      <c r="AS423" s="36"/>
      <c r="AT423" s="36"/>
      <c r="AU423" s="36"/>
      <c r="AV423" s="36"/>
      <c r="AW423" s="36"/>
      <c r="AX423" s="36"/>
      <c r="AY423" s="36"/>
      <c r="AZ423" s="36"/>
      <c r="BA423" s="36"/>
      <c r="BB423" s="36"/>
      <c r="BC423" s="36"/>
      <c r="BD423" s="36"/>
      <c r="BE423" s="36"/>
      <c r="BF423" s="36"/>
      <c r="BG423" s="36"/>
      <c r="BH423" s="36"/>
      <c r="BI423" s="36"/>
      <c r="BJ423" s="36"/>
      <c r="BK423" s="36"/>
      <c r="BL423" s="36"/>
      <c r="BM423" s="36"/>
      <c r="BN423" s="36"/>
      <c r="BO423" s="36"/>
      <c r="BP423" s="36"/>
      <c r="BQ423" s="36"/>
      <c r="BR423" s="36"/>
      <c r="BS423" s="36"/>
      <c r="BT423" s="36"/>
      <c r="BU423" s="36"/>
      <c r="BV423" s="36"/>
      <c r="BW423" s="36"/>
      <c r="BX423" s="36"/>
      <c r="BY423" s="36"/>
      <c r="BZ423" s="36"/>
      <c r="CA423" s="36"/>
      <c r="CB423" s="36"/>
      <c r="CC423" s="36"/>
      <c r="CD423" s="36"/>
      <c r="CE423" s="36"/>
      <c r="CF423" s="36"/>
      <c r="CG423" s="36"/>
      <c r="CH423" s="36"/>
      <c r="CI423" s="36"/>
      <c r="CJ423" s="36"/>
      <c r="CK423" s="36"/>
      <c r="CL423" s="36"/>
      <c r="CM423" s="36"/>
      <c r="CN423" s="36"/>
      <c r="CO423" s="36"/>
      <c r="CP423" s="36"/>
      <c r="CQ423" s="36"/>
      <c r="CR423" s="36"/>
      <c r="CS423" s="36"/>
      <c r="CT423" s="36"/>
      <c r="CU423" s="36"/>
      <c r="CV423" s="36"/>
      <c r="CW423" s="36"/>
      <c r="CX423" s="36"/>
      <c r="CY423" s="36"/>
      <c r="CZ423" s="36"/>
      <c r="DA423" s="36"/>
      <c r="DB423" s="36"/>
      <c r="DC423" s="36"/>
      <c r="DD423" s="36"/>
      <c r="DE423" s="36"/>
      <c r="DF423" s="36"/>
      <c r="DG423" s="36"/>
      <c r="DH423" s="36"/>
      <c r="DI423" s="36"/>
      <c r="DJ423" s="36"/>
      <c r="DK423" s="36"/>
      <c r="DL423" s="36"/>
      <c r="DM423" s="36"/>
      <c r="DN423" s="36"/>
      <c r="DO423" s="36"/>
      <c r="DP423" s="56">
        <v>0</v>
      </c>
      <c r="DQ423" s="37">
        <v>1</v>
      </c>
      <c r="DR423" s="37">
        <f>PRODUCT(Таблица1[[#This Row],[Столбец4]:[РЕГ НТЛ]])</f>
        <v>0</v>
      </c>
    </row>
    <row r="424" spans="1:122" x14ac:dyDescent="0.25">
      <c r="A424" s="35">
        <v>59</v>
      </c>
      <c r="B424" s="36" t="s">
        <v>309</v>
      </c>
      <c r="C424" s="36" t="s">
        <v>28</v>
      </c>
      <c r="D424" s="36" t="s">
        <v>11</v>
      </c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F424" s="36"/>
      <c r="AG424" s="36"/>
      <c r="AH424" s="36"/>
      <c r="AI424" s="36">
        <v>2</v>
      </c>
      <c r="AJ424" s="36"/>
      <c r="AK424" s="36"/>
      <c r="AL424" s="36"/>
      <c r="AM424" s="36"/>
      <c r="AN424" s="36"/>
      <c r="AO424" s="36"/>
      <c r="AP424" s="36"/>
      <c r="AQ424" s="36"/>
      <c r="AR424" s="36"/>
      <c r="AS424" s="36"/>
      <c r="AT424" s="36"/>
      <c r="AU424" s="36"/>
      <c r="AV424" s="36"/>
      <c r="AW424" s="36"/>
      <c r="AX424" s="36"/>
      <c r="AY424" s="36"/>
      <c r="AZ424" s="36"/>
      <c r="BA424" s="36"/>
      <c r="BB424" s="36"/>
      <c r="BC424" s="36"/>
      <c r="BD424" s="36"/>
      <c r="BE424" s="36"/>
      <c r="BF424" s="36"/>
      <c r="BG424" s="36"/>
      <c r="BH424" s="36"/>
      <c r="BI424" s="36"/>
      <c r="BJ424" s="36"/>
      <c r="BK424" s="36"/>
      <c r="BL424" s="36"/>
      <c r="BM424" s="36"/>
      <c r="BN424" s="36"/>
      <c r="BO424" s="36"/>
      <c r="BP424" s="36"/>
      <c r="BQ424" s="36"/>
      <c r="BR424" s="36"/>
      <c r="BS424" s="36"/>
      <c r="BT424" s="36"/>
      <c r="BU424" s="36"/>
      <c r="BV424" s="36"/>
      <c r="BW424" s="36"/>
      <c r="BX424" s="36"/>
      <c r="BY424" s="36"/>
      <c r="BZ424" s="36"/>
      <c r="CA424" s="36"/>
      <c r="CB424" s="36"/>
      <c r="CC424" s="36"/>
      <c r="CD424" s="36"/>
      <c r="CE424" s="36"/>
      <c r="CF424" s="36"/>
      <c r="CG424" s="36"/>
      <c r="CH424" s="36"/>
      <c r="CI424" s="36"/>
      <c r="CJ424" s="36"/>
      <c r="CK424" s="36"/>
      <c r="CL424" s="36"/>
      <c r="CM424" s="36"/>
      <c r="CN424" s="36"/>
      <c r="CO424" s="36"/>
      <c r="CP424" s="36"/>
      <c r="CQ424" s="36"/>
      <c r="CR424" s="36"/>
      <c r="CS424" s="36"/>
      <c r="CT424" s="36"/>
      <c r="CU424" s="36"/>
      <c r="CV424" s="36"/>
      <c r="CW424" s="36"/>
      <c r="CX424" s="36"/>
      <c r="CY424" s="36"/>
      <c r="CZ424" s="36"/>
      <c r="DA424" s="36"/>
      <c r="DB424" s="36"/>
      <c r="DC424" s="36"/>
      <c r="DD424" s="36"/>
      <c r="DE424" s="36"/>
      <c r="DF424" s="36"/>
      <c r="DG424" s="36"/>
      <c r="DH424" s="36"/>
      <c r="DI424" s="36"/>
      <c r="DJ424" s="36"/>
      <c r="DK424" s="36"/>
      <c r="DL424" s="36"/>
      <c r="DM424" s="36"/>
      <c r="DN424" s="36"/>
      <c r="DO424" s="36"/>
      <c r="DP424" s="56">
        <v>0</v>
      </c>
      <c r="DQ424" s="37">
        <v>1</v>
      </c>
      <c r="DR424" s="37">
        <f>PRODUCT(Таблица1[[#This Row],[Столбец4]:[РЕГ НТЛ]])</f>
        <v>0</v>
      </c>
    </row>
    <row r="425" spans="1:122" x14ac:dyDescent="0.25">
      <c r="A425" s="35">
        <v>33</v>
      </c>
      <c r="B425" s="36" t="s">
        <v>220</v>
      </c>
      <c r="C425" s="36" t="s">
        <v>37</v>
      </c>
      <c r="D425" s="36" t="s">
        <v>19</v>
      </c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>
        <v>2</v>
      </c>
      <c r="AF425" s="36"/>
      <c r="AG425" s="36"/>
      <c r="AH425" s="36"/>
      <c r="AI425" s="36"/>
      <c r="AJ425" s="36"/>
      <c r="AK425" s="36"/>
      <c r="AL425" s="36"/>
      <c r="AM425" s="36"/>
      <c r="AN425" s="36"/>
      <c r="AO425" s="36"/>
      <c r="AP425" s="36"/>
      <c r="AQ425" s="36"/>
      <c r="AR425" s="36"/>
      <c r="AS425" s="36"/>
      <c r="AT425" s="36"/>
      <c r="AU425" s="36"/>
      <c r="AV425" s="36"/>
      <c r="AW425" s="36"/>
      <c r="AX425" s="36"/>
      <c r="AY425" s="36"/>
      <c r="AZ425" s="36"/>
      <c r="BA425" s="36"/>
      <c r="BB425" s="36"/>
      <c r="BC425" s="36"/>
      <c r="BD425" s="36"/>
      <c r="BE425" s="36"/>
      <c r="BF425" s="36"/>
      <c r="BG425" s="36"/>
      <c r="BH425" s="36"/>
      <c r="BI425" s="36"/>
      <c r="BJ425" s="36"/>
      <c r="BK425" s="36"/>
      <c r="BL425" s="36"/>
      <c r="BM425" s="36"/>
      <c r="BN425" s="36"/>
      <c r="BO425" s="36"/>
      <c r="BP425" s="36"/>
      <c r="BQ425" s="36"/>
      <c r="BR425" s="36"/>
      <c r="BS425" s="36"/>
      <c r="BT425" s="36"/>
      <c r="BU425" s="36"/>
      <c r="BV425" s="36"/>
      <c r="BW425" s="36"/>
      <c r="BX425" s="36"/>
      <c r="BY425" s="36"/>
      <c r="BZ425" s="36"/>
      <c r="CA425" s="36"/>
      <c r="CB425" s="36"/>
      <c r="CC425" s="36"/>
      <c r="CD425" s="36"/>
      <c r="CE425" s="36"/>
      <c r="CF425" s="36"/>
      <c r="CG425" s="36"/>
      <c r="CH425" s="36"/>
      <c r="CI425" s="36"/>
      <c r="CJ425" s="36"/>
      <c r="CK425" s="36"/>
      <c r="CL425" s="36"/>
      <c r="CM425" s="36"/>
      <c r="CN425" s="36"/>
      <c r="CO425" s="36"/>
      <c r="CP425" s="36"/>
      <c r="CQ425" s="36"/>
      <c r="CR425" s="36"/>
      <c r="CS425" s="36"/>
      <c r="CT425" s="36"/>
      <c r="CU425" s="36"/>
      <c r="CV425" s="36"/>
      <c r="CW425" s="36"/>
      <c r="CX425" s="36"/>
      <c r="CY425" s="36"/>
      <c r="CZ425" s="36"/>
      <c r="DA425" s="36"/>
      <c r="DB425" s="36"/>
      <c r="DC425" s="36"/>
      <c r="DD425" s="36"/>
      <c r="DE425" s="36"/>
      <c r="DF425" s="36"/>
      <c r="DG425" s="36"/>
      <c r="DH425" s="36"/>
      <c r="DI425" s="36"/>
      <c r="DJ425" s="36"/>
      <c r="DK425" s="36"/>
      <c r="DL425" s="36"/>
      <c r="DM425" s="36"/>
      <c r="DN425" s="36"/>
      <c r="DO425" s="36"/>
      <c r="DP425" s="55">
        <v>0</v>
      </c>
      <c r="DQ425" s="37">
        <v>1</v>
      </c>
      <c r="DR425" s="37">
        <f>PRODUCT(Таблица1[[#This Row],[Столбец4]:[РЕГ НТЛ]])</f>
        <v>0</v>
      </c>
    </row>
    <row r="426" spans="1:122" x14ac:dyDescent="0.25">
      <c r="A426" s="35">
        <v>33</v>
      </c>
      <c r="B426" s="36" t="s">
        <v>220</v>
      </c>
      <c r="C426" s="36" t="s">
        <v>37</v>
      </c>
      <c r="D426" s="36" t="s">
        <v>19</v>
      </c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F426" s="36"/>
      <c r="AG426" s="36"/>
      <c r="AH426" s="36"/>
      <c r="AI426" s="36"/>
      <c r="AJ426" s="36">
        <v>3</v>
      </c>
      <c r="AK426" s="36"/>
      <c r="AL426" s="36"/>
      <c r="AM426" s="36"/>
      <c r="AN426" s="36"/>
      <c r="AO426" s="36"/>
      <c r="AP426" s="36"/>
      <c r="AQ426" s="36"/>
      <c r="AR426" s="36"/>
      <c r="AS426" s="36"/>
      <c r="AT426" s="36"/>
      <c r="AU426" s="36"/>
      <c r="AV426" s="36"/>
      <c r="AW426" s="36"/>
      <c r="AX426" s="36"/>
      <c r="AY426" s="36"/>
      <c r="AZ426" s="36"/>
      <c r="BA426" s="36"/>
      <c r="BB426" s="36"/>
      <c r="BC426" s="36"/>
      <c r="BD426" s="36"/>
      <c r="BE426" s="36"/>
      <c r="BF426" s="36"/>
      <c r="BG426" s="36"/>
      <c r="BH426" s="36"/>
      <c r="BI426" s="36"/>
      <c r="BJ426" s="36"/>
      <c r="BK426" s="36"/>
      <c r="BL426" s="36"/>
      <c r="BM426" s="36"/>
      <c r="BN426" s="36"/>
      <c r="BO426" s="36"/>
      <c r="BP426" s="36"/>
      <c r="BQ426" s="36"/>
      <c r="BR426" s="36"/>
      <c r="BS426" s="36"/>
      <c r="BT426" s="36"/>
      <c r="BU426" s="36"/>
      <c r="BV426" s="36"/>
      <c r="BW426" s="36"/>
      <c r="BX426" s="36"/>
      <c r="BY426" s="36"/>
      <c r="BZ426" s="36"/>
      <c r="CA426" s="36"/>
      <c r="CB426" s="36"/>
      <c r="CC426" s="36"/>
      <c r="CD426" s="36"/>
      <c r="CE426" s="36"/>
      <c r="CF426" s="36"/>
      <c r="CG426" s="36"/>
      <c r="CH426" s="36"/>
      <c r="CI426" s="36"/>
      <c r="CJ426" s="36"/>
      <c r="CK426" s="36"/>
      <c r="CL426" s="36"/>
      <c r="CM426" s="36"/>
      <c r="CN426" s="36"/>
      <c r="CO426" s="36"/>
      <c r="CP426" s="36"/>
      <c r="CQ426" s="36"/>
      <c r="CR426" s="36"/>
      <c r="CS426" s="36"/>
      <c r="CT426" s="36"/>
      <c r="CU426" s="36"/>
      <c r="CV426" s="36"/>
      <c r="CW426" s="36"/>
      <c r="CX426" s="36"/>
      <c r="CY426" s="36"/>
      <c r="CZ426" s="36"/>
      <c r="DA426" s="36"/>
      <c r="DB426" s="36"/>
      <c r="DC426" s="36"/>
      <c r="DD426" s="36"/>
      <c r="DE426" s="36"/>
      <c r="DF426" s="36"/>
      <c r="DG426" s="36"/>
      <c r="DH426" s="36"/>
      <c r="DI426" s="36"/>
      <c r="DJ426" s="36"/>
      <c r="DK426" s="36"/>
      <c r="DL426" s="36"/>
      <c r="DM426" s="36"/>
      <c r="DN426" s="36"/>
      <c r="DO426" s="36"/>
      <c r="DP426" s="55">
        <v>0</v>
      </c>
      <c r="DQ426" s="37">
        <v>1</v>
      </c>
      <c r="DR426" s="37">
        <f>PRODUCT(Таблица1[[#This Row],[Столбец4]:[РЕГ НТЛ]])</f>
        <v>0</v>
      </c>
    </row>
    <row r="427" spans="1:122" x14ac:dyDescent="0.25">
      <c r="A427" s="38">
        <v>86</v>
      </c>
      <c r="B427" s="36" t="s">
        <v>310</v>
      </c>
      <c r="C427" s="36" t="s">
        <v>28</v>
      </c>
      <c r="D427" s="39" t="s">
        <v>11</v>
      </c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>
        <v>3</v>
      </c>
      <c r="AE427" s="39"/>
      <c r="AF427" s="39"/>
      <c r="AG427" s="39"/>
      <c r="AH427" s="39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  <c r="AS427" s="39"/>
      <c r="AT427" s="39"/>
      <c r="AU427" s="39"/>
      <c r="AV427" s="39"/>
      <c r="AW427" s="39"/>
      <c r="AX427" s="39"/>
      <c r="AY427" s="39"/>
      <c r="AZ427" s="39"/>
      <c r="BA427" s="39"/>
      <c r="BB427" s="39"/>
      <c r="BC427" s="39"/>
      <c r="BD427" s="39"/>
      <c r="BE427" s="39"/>
      <c r="BF427" s="39"/>
      <c r="BG427" s="39"/>
      <c r="BH427" s="39"/>
      <c r="BI427" s="39"/>
      <c r="BJ427" s="39"/>
      <c r="BK427" s="39"/>
      <c r="BL427" s="39"/>
      <c r="BM427" s="39"/>
      <c r="BN427" s="39"/>
      <c r="BO427" s="39"/>
      <c r="BP427" s="39"/>
      <c r="BQ427" s="39"/>
      <c r="BR427" s="39"/>
      <c r="BS427" s="39"/>
      <c r="BT427" s="39"/>
      <c r="BU427" s="39"/>
      <c r="BV427" s="39"/>
      <c r="BW427" s="39"/>
      <c r="BX427" s="39"/>
      <c r="BY427" s="39"/>
      <c r="BZ427" s="39"/>
      <c r="CA427" s="39"/>
      <c r="CB427" s="39"/>
      <c r="CC427" s="39"/>
      <c r="CD427" s="39"/>
      <c r="CE427" s="39"/>
      <c r="CF427" s="39"/>
      <c r="CG427" s="39"/>
      <c r="CH427" s="39"/>
      <c r="CI427" s="39"/>
      <c r="CJ427" s="39"/>
      <c r="CK427" s="39"/>
      <c r="CL427" s="39"/>
      <c r="CM427" s="39"/>
      <c r="CN427" s="39"/>
      <c r="CO427" s="39"/>
      <c r="CP427" s="39"/>
      <c r="CQ427" s="39"/>
      <c r="CR427" s="39"/>
      <c r="CS427" s="39"/>
      <c r="CT427" s="39"/>
      <c r="CU427" s="39"/>
      <c r="CV427" s="39"/>
      <c r="CW427" s="39"/>
      <c r="CX427" s="39"/>
      <c r="CY427" s="39"/>
      <c r="CZ427" s="39"/>
      <c r="DA427" s="39"/>
      <c r="DB427" s="39"/>
      <c r="DC427" s="39"/>
      <c r="DD427" s="39"/>
      <c r="DE427" s="39"/>
      <c r="DF427" s="39"/>
      <c r="DG427" s="39"/>
      <c r="DH427" s="39"/>
      <c r="DI427" s="39"/>
      <c r="DJ427" s="39"/>
      <c r="DK427" s="39"/>
      <c r="DL427" s="39"/>
      <c r="DM427" s="39"/>
      <c r="DN427" s="39"/>
      <c r="DO427" s="39"/>
      <c r="DP427" s="55">
        <v>0</v>
      </c>
      <c r="DQ427" s="40">
        <v>1</v>
      </c>
      <c r="DR427" s="40">
        <f>PRODUCT(Таблица1[[#This Row],[Столбец4]:[РЕГ НТЛ]])</f>
        <v>0</v>
      </c>
    </row>
    <row r="428" spans="1:122" x14ac:dyDescent="0.25">
      <c r="A428" s="35">
        <v>86</v>
      </c>
      <c r="B428" s="36" t="s">
        <v>310</v>
      </c>
      <c r="C428" s="36" t="s">
        <v>28</v>
      </c>
      <c r="D428" s="36" t="s">
        <v>11</v>
      </c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F428" s="36">
        <v>3</v>
      </c>
      <c r="AG428" s="36"/>
      <c r="AH428" s="36"/>
      <c r="AI428" s="36"/>
      <c r="AJ428" s="36"/>
      <c r="AK428" s="36"/>
      <c r="AL428" s="36"/>
      <c r="AM428" s="36"/>
      <c r="AN428" s="36"/>
      <c r="AO428" s="36"/>
      <c r="AP428" s="36"/>
      <c r="AQ428" s="36"/>
      <c r="AR428" s="36"/>
      <c r="AS428" s="36"/>
      <c r="AT428" s="36"/>
      <c r="AU428" s="36"/>
      <c r="AV428" s="36"/>
      <c r="AW428" s="36"/>
      <c r="AX428" s="36"/>
      <c r="AY428" s="36"/>
      <c r="AZ428" s="36"/>
      <c r="BA428" s="36"/>
      <c r="BB428" s="36"/>
      <c r="BC428" s="36"/>
      <c r="BD428" s="36"/>
      <c r="BE428" s="36"/>
      <c r="BF428" s="36"/>
      <c r="BG428" s="36"/>
      <c r="BH428" s="36"/>
      <c r="BI428" s="36"/>
      <c r="BJ428" s="36"/>
      <c r="BK428" s="36"/>
      <c r="BL428" s="36"/>
      <c r="BM428" s="36"/>
      <c r="BN428" s="36"/>
      <c r="BO428" s="36"/>
      <c r="BP428" s="36"/>
      <c r="BQ428" s="36"/>
      <c r="BR428" s="36"/>
      <c r="BS428" s="36"/>
      <c r="BT428" s="36"/>
      <c r="BU428" s="36"/>
      <c r="BV428" s="36"/>
      <c r="BW428" s="36"/>
      <c r="BX428" s="36"/>
      <c r="BY428" s="36"/>
      <c r="BZ428" s="36"/>
      <c r="CA428" s="36"/>
      <c r="CB428" s="36"/>
      <c r="CC428" s="36"/>
      <c r="CD428" s="36"/>
      <c r="CE428" s="36"/>
      <c r="CF428" s="36"/>
      <c r="CG428" s="36"/>
      <c r="CH428" s="36"/>
      <c r="CI428" s="36"/>
      <c r="CJ428" s="36"/>
      <c r="CK428" s="36"/>
      <c r="CL428" s="36"/>
      <c r="CM428" s="36"/>
      <c r="CN428" s="36"/>
      <c r="CO428" s="36"/>
      <c r="CP428" s="36"/>
      <c r="CQ428" s="36"/>
      <c r="CR428" s="36"/>
      <c r="CS428" s="36"/>
      <c r="CT428" s="36"/>
      <c r="CU428" s="36"/>
      <c r="CV428" s="36"/>
      <c r="CW428" s="36"/>
      <c r="CX428" s="36"/>
      <c r="CY428" s="36"/>
      <c r="CZ428" s="36"/>
      <c r="DA428" s="36"/>
      <c r="DB428" s="36"/>
      <c r="DC428" s="36"/>
      <c r="DD428" s="36"/>
      <c r="DE428" s="36"/>
      <c r="DF428" s="36"/>
      <c r="DG428" s="36"/>
      <c r="DH428" s="36"/>
      <c r="DI428" s="36"/>
      <c r="DJ428" s="36"/>
      <c r="DK428" s="36"/>
      <c r="DL428" s="36"/>
      <c r="DM428" s="36"/>
      <c r="DN428" s="36"/>
      <c r="DO428" s="36"/>
      <c r="DP428" s="55">
        <v>0</v>
      </c>
      <c r="DQ428" s="37">
        <v>1</v>
      </c>
      <c r="DR428" s="37">
        <f>PRODUCT(Таблица1[[#This Row],[Столбец4]:[РЕГ НТЛ]])</f>
        <v>0</v>
      </c>
    </row>
    <row r="429" spans="1:122" x14ac:dyDescent="0.25">
      <c r="A429" s="35">
        <v>86</v>
      </c>
      <c r="B429" s="36" t="s">
        <v>310</v>
      </c>
      <c r="C429" s="36" t="s">
        <v>28</v>
      </c>
      <c r="D429" s="36" t="s">
        <v>11</v>
      </c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F429" s="36"/>
      <c r="AG429" s="36"/>
      <c r="AH429" s="36"/>
      <c r="AI429" s="36"/>
      <c r="AJ429" s="36"/>
      <c r="AK429" s="36">
        <v>2</v>
      </c>
      <c r="AL429" s="36"/>
      <c r="AM429" s="36"/>
      <c r="AN429" s="36"/>
      <c r="AO429" s="36"/>
      <c r="AP429" s="36"/>
      <c r="AQ429" s="36"/>
      <c r="AR429" s="36"/>
      <c r="AS429" s="36"/>
      <c r="AT429" s="36"/>
      <c r="AU429" s="36"/>
      <c r="AV429" s="36"/>
      <c r="AW429" s="36"/>
      <c r="AX429" s="36"/>
      <c r="AY429" s="36"/>
      <c r="AZ429" s="36"/>
      <c r="BA429" s="36"/>
      <c r="BB429" s="36"/>
      <c r="BC429" s="36"/>
      <c r="BD429" s="36"/>
      <c r="BE429" s="36"/>
      <c r="BF429" s="36"/>
      <c r="BG429" s="36"/>
      <c r="BH429" s="36"/>
      <c r="BI429" s="36"/>
      <c r="BJ429" s="36"/>
      <c r="BK429" s="36"/>
      <c r="BL429" s="36"/>
      <c r="BM429" s="36"/>
      <c r="BN429" s="36"/>
      <c r="BO429" s="36"/>
      <c r="BP429" s="36"/>
      <c r="BQ429" s="36"/>
      <c r="BR429" s="36"/>
      <c r="BS429" s="36"/>
      <c r="BT429" s="36"/>
      <c r="BU429" s="36"/>
      <c r="BV429" s="36"/>
      <c r="BW429" s="36"/>
      <c r="BX429" s="36"/>
      <c r="BY429" s="36"/>
      <c r="BZ429" s="36"/>
      <c r="CA429" s="36"/>
      <c r="CB429" s="36"/>
      <c r="CC429" s="36"/>
      <c r="CD429" s="36"/>
      <c r="CE429" s="36"/>
      <c r="CF429" s="36"/>
      <c r="CG429" s="36"/>
      <c r="CH429" s="36"/>
      <c r="CI429" s="36"/>
      <c r="CJ429" s="36"/>
      <c r="CK429" s="36"/>
      <c r="CL429" s="36"/>
      <c r="CM429" s="36"/>
      <c r="CN429" s="36"/>
      <c r="CO429" s="36"/>
      <c r="CP429" s="36"/>
      <c r="CQ429" s="36"/>
      <c r="CR429" s="36"/>
      <c r="CS429" s="36"/>
      <c r="CT429" s="36"/>
      <c r="CU429" s="36"/>
      <c r="CV429" s="36"/>
      <c r="CW429" s="36"/>
      <c r="CX429" s="36"/>
      <c r="CY429" s="36"/>
      <c r="CZ429" s="36"/>
      <c r="DA429" s="36"/>
      <c r="DB429" s="36"/>
      <c r="DC429" s="36"/>
      <c r="DD429" s="36"/>
      <c r="DE429" s="36"/>
      <c r="DF429" s="36"/>
      <c r="DG429" s="36"/>
      <c r="DH429" s="36"/>
      <c r="DI429" s="36"/>
      <c r="DJ429" s="36"/>
      <c r="DK429" s="36"/>
      <c r="DL429" s="36"/>
      <c r="DM429" s="36"/>
      <c r="DN429" s="36"/>
      <c r="DO429" s="36"/>
      <c r="DP429" s="56">
        <v>0</v>
      </c>
      <c r="DQ429" s="37">
        <v>1</v>
      </c>
      <c r="DR429" s="37">
        <f>PRODUCT(Таблица1[[#This Row],[Столбец4]:[РЕГ НТЛ]])</f>
        <v>0</v>
      </c>
    </row>
    <row r="430" spans="1:122" x14ac:dyDescent="0.25">
      <c r="A430" s="35">
        <v>93</v>
      </c>
      <c r="B430" s="36" t="s">
        <v>236</v>
      </c>
      <c r="C430" s="36" t="s">
        <v>28</v>
      </c>
      <c r="D430" s="36" t="s">
        <v>11</v>
      </c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F430" s="36"/>
      <c r="AG430" s="36"/>
      <c r="AH430" s="36"/>
      <c r="AI430" s="36"/>
      <c r="AJ430" s="36"/>
      <c r="AK430" s="36"/>
      <c r="AL430" s="36"/>
      <c r="AM430" s="36"/>
      <c r="AN430" s="36"/>
      <c r="AO430" s="36"/>
      <c r="AP430" s="36"/>
      <c r="AQ430" s="36"/>
      <c r="AR430" s="36"/>
      <c r="AS430" s="36"/>
      <c r="AT430" s="36"/>
      <c r="AU430" s="36"/>
      <c r="AV430" s="36"/>
      <c r="AW430" s="36"/>
      <c r="AX430" s="36"/>
      <c r="AY430" s="36"/>
      <c r="AZ430" s="36"/>
      <c r="BA430" s="36"/>
      <c r="BB430" s="36"/>
      <c r="BC430" s="36"/>
      <c r="BD430" s="36"/>
      <c r="BE430" s="36"/>
      <c r="BF430" s="36"/>
      <c r="BG430" s="36"/>
      <c r="BH430" s="36"/>
      <c r="BI430" s="36"/>
      <c r="BJ430" s="36"/>
      <c r="BK430" s="36"/>
      <c r="BL430" s="36"/>
      <c r="BM430" s="36"/>
      <c r="BN430" s="36"/>
      <c r="BO430" s="36"/>
      <c r="BP430" s="36"/>
      <c r="BQ430" s="36"/>
      <c r="BR430" s="36"/>
      <c r="BS430" s="36"/>
      <c r="BT430" s="36"/>
      <c r="BU430" s="36"/>
      <c r="BV430" s="36"/>
      <c r="BW430" s="36"/>
      <c r="BX430" s="36"/>
      <c r="BY430" s="36"/>
      <c r="BZ430" s="36"/>
      <c r="CA430" s="36"/>
      <c r="CB430" s="36"/>
      <c r="CC430" s="36"/>
      <c r="CD430" s="36"/>
      <c r="CE430" s="36"/>
      <c r="CF430" s="36"/>
      <c r="CG430" s="36"/>
      <c r="CH430" s="36"/>
      <c r="CI430" s="36"/>
      <c r="CJ430" s="36"/>
      <c r="CK430" s="36"/>
      <c r="CL430" s="36"/>
      <c r="CM430" s="36"/>
      <c r="CN430" s="36"/>
      <c r="CO430" s="36"/>
      <c r="CP430" s="36"/>
      <c r="CQ430" s="36"/>
      <c r="CR430" s="36"/>
      <c r="CS430" s="36"/>
      <c r="CT430" s="36"/>
      <c r="CU430" s="36"/>
      <c r="CV430" s="36"/>
      <c r="CW430" s="36"/>
      <c r="CX430" s="36"/>
      <c r="CY430" s="36"/>
      <c r="CZ430" s="36"/>
      <c r="DA430" s="36"/>
      <c r="DB430" s="36"/>
      <c r="DC430" s="36"/>
      <c r="DD430" s="36">
        <v>2</v>
      </c>
      <c r="DE430" s="36"/>
      <c r="DF430" s="36"/>
      <c r="DG430" s="36"/>
      <c r="DH430" s="36"/>
      <c r="DI430" s="36"/>
      <c r="DJ430" s="36"/>
      <c r="DK430" s="36"/>
      <c r="DL430" s="36"/>
      <c r="DM430" s="36"/>
      <c r="DN430" s="36"/>
      <c r="DO430" s="36"/>
      <c r="DP430" s="56">
        <v>8</v>
      </c>
      <c r="DQ430" s="37">
        <v>1</v>
      </c>
      <c r="DR430" s="37">
        <f>PRODUCT(Таблица1[[#This Row],[Столбец4]:[РЕГ НТЛ]])</f>
        <v>8</v>
      </c>
    </row>
    <row r="431" spans="1:122" x14ac:dyDescent="0.25">
      <c r="A431" s="35">
        <v>93</v>
      </c>
      <c r="B431" s="36" t="s">
        <v>236</v>
      </c>
      <c r="C431" s="36" t="s">
        <v>28</v>
      </c>
      <c r="D431" s="36" t="s">
        <v>11</v>
      </c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F431" s="36"/>
      <c r="AG431" s="36"/>
      <c r="AH431" s="36"/>
      <c r="AI431" s="36"/>
      <c r="AJ431" s="36"/>
      <c r="AK431" s="36"/>
      <c r="AL431" s="36"/>
      <c r="AM431" s="36"/>
      <c r="AN431" s="36"/>
      <c r="AO431" s="36"/>
      <c r="AP431" s="36"/>
      <c r="AQ431" s="36"/>
      <c r="AR431" s="36"/>
      <c r="AS431" s="36"/>
      <c r="AT431" s="36"/>
      <c r="AU431" s="36"/>
      <c r="AV431" s="36"/>
      <c r="AW431" s="36"/>
      <c r="AX431" s="36"/>
      <c r="AY431" s="36"/>
      <c r="AZ431" s="36"/>
      <c r="BA431" s="36"/>
      <c r="BB431" s="36"/>
      <c r="BC431" s="36"/>
      <c r="BD431" s="36"/>
      <c r="BE431" s="36"/>
      <c r="BF431" s="36"/>
      <c r="BG431" s="36"/>
      <c r="BH431" s="36"/>
      <c r="BI431" s="36"/>
      <c r="BJ431" s="36"/>
      <c r="BK431" s="36"/>
      <c r="BL431" s="36"/>
      <c r="BM431" s="36"/>
      <c r="BN431" s="36"/>
      <c r="BO431" s="36"/>
      <c r="BP431" s="36"/>
      <c r="BQ431" s="36"/>
      <c r="BR431" s="36"/>
      <c r="BS431" s="36"/>
      <c r="BT431" s="36"/>
      <c r="BU431" s="36"/>
      <c r="BV431" s="36"/>
      <c r="BW431" s="36"/>
      <c r="BX431" s="36"/>
      <c r="BY431" s="36"/>
      <c r="BZ431" s="36">
        <v>1</v>
      </c>
      <c r="CA431" s="36"/>
      <c r="CB431" s="36"/>
      <c r="CC431" s="36"/>
      <c r="CD431" s="36"/>
      <c r="CE431" s="36"/>
      <c r="CF431" s="36"/>
      <c r="CG431" s="36"/>
      <c r="CH431" s="36"/>
      <c r="CI431" s="36"/>
      <c r="CJ431" s="36"/>
      <c r="CK431" s="36"/>
      <c r="CL431" s="36"/>
      <c r="CM431" s="36"/>
      <c r="CN431" s="36"/>
      <c r="CO431" s="36"/>
      <c r="CP431" s="36"/>
      <c r="CQ431" s="36"/>
      <c r="CR431" s="36"/>
      <c r="CS431" s="36"/>
      <c r="CT431" s="36"/>
      <c r="CU431" s="36"/>
      <c r="CV431" s="36"/>
      <c r="CW431" s="36"/>
      <c r="CX431" s="36"/>
      <c r="CY431" s="36"/>
      <c r="CZ431" s="36"/>
      <c r="DA431" s="36"/>
      <c r="DB431" s="36"/>
      <c r="DC431" s="36"/>
      <c r="DD431" s="36"/>
      <c r="DE431" s="36"/>
      <c r="DF431" s="36"/>
      <c r="DG431" s="36"/>
      <c r="DH431" s="36"/>
      <c r="DI431" s="36"/>
      <c r="DJ431" s="36"/>
      <c r="DK431" s="36"/>
      <c r="DL431" s="36"/>
      <c r="DM431" s="36"/>
      <c r="DN431" s="36"/>
      <c r="DO431" s="36"/>
      <c r="DP431" s="56">
        <v>0</v>
      </c>
      <c r="DQ431" s="37">
        <v>1</v>
      </c>
      <c r="DR431" s="37">
        <f>PRODUCT(Таблица1[[#This Row],[Столбец4]:[РЕГ НТЛ]])</f>
        <v>0</v>
      </c>
    </row>
    <row r="432" spans="1:122" x14ac:dyDescent="0.25">
      <c r="A432" s="35">
        <v>93</v>
      </c>
      <c r="B432" s="36" t="s">
        <v>236</v>
      </c>
      <c r="C432" s="36" t="s">
        <v>28</v>
      </c>
      <c r="D432" s="36" t="s">
        <v>11</v>
      </c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F432" s="36"/>
      <c r="AG432" s="36"/>
      <c r="AH432" s="36"/>
      <c r="AI432" s="36"/>
      <c r="AJ432" s="36"/>
      <c r="AK432" s="36"/>
      <c r="AL432" s="36"/>
      <c r="AM432" s="36"/>
      <c r="AN432" s="36"/>
      <c r="AO432" s="36"/>
      <c r="AP432" s="36"/>
      <c r="AQ432" s="36"/>
      <c r="AR432" s="36"/>
      <c r="AS432" s="36"/>
      <c r="AT432" s="36"/>
      <c r="AU432" s="36"/>
      <c r="AV432" s="36"/>
      <c r="AW432" s="36"/>
      <c r="AX432" s="36"/>
      <c r="AY432" s="36"/>
      <c r="AZ432" s="36"/>
      <c r="BA432" s="36"/>
      <c r="BB432" s="36"/>
      <c r="BC432" s="36"/>
      <c r="BD432" s="36"/>
      <c r="BE432" s="36"/>
      <c r="BF432" s="36"/>
      <c r="BG432" s="36"/>
      <c r="BH432" s="36"/>
      <c r="BI432" s="36"/>
      <c r="BJ432" s="36"/>
      <c r="BK432" s="36"/>
      <c r="BL432" s="36"/>
      <c r="BM432" s="36"/>
      <c r="BN432" s="36"/>
      <c r="BO432" s="36"/>
      <c r="BP432" s="36"/>
      <c r="BQ432" s="36"/>
      <c r="BR432" s="36"/>
      <c r="BS432" s="36"/>
      <c r="BT432" s="36"/>
      <c r="BU432" s="36"/>
      <c r="BV432" s="36"/>
      <c r="BW432" s="36"/>
      <c r="BX432" s="36"/>
      <c r="BY432" s="36"/>
      <c r="BZ432" s="36"/>
      <c r="CA432" s="36">
        <v>1</v>
      </c>
      <c r="CB432" s="36"/>
      <c r="CC432" s="36"/>
      <c r="CD432" s="36"/>
      <c r="CE432" s="36"/>
      <c r="CF432" s="36"/>
      <c r="CG432" s="36"/>
      <c r="CH432" s="36"/>
      <c r="CI432" s="36"/>
      <c r="CJ432" s="36"/>
      <c r="CK432" s="36"/>
      <c r="CL432" s="36"/>
      <c r="CM432" s="36"/>
      <c r="CN432" s="36"/>
      <c r="CO432" s="36"/>
      <c r="CP432" s="36"/>
      <c r="CQ432" s="36"/>
      <c r="CR432" s="36"/>
      <c r="CS432" s="36"/>
      <c r="CT432" s="36"/>
      <c r="CU432" s="36"/>
      <c r="CV432" s="36"/>
      <c r="CW432" s="36"/>
      <c r="CX432" s="36"/>
      <c r="CY432" s="36"/>
      <c r="CZ432" s="36"/>
      <c r="DA432" s="36"/>
      <c r="DB432" s="36"/>
      <c r="DC432" s="36"/>
      <c r="DD432" s="36"/>
      <c r="DE432" s="36"/>
      <c r="DF432" s="36"/>
      <c r="DG432" s="36"/>
      <c r="DH432" s="36"/>
      <c r="DI432" s="36"/>
      <c r="DJ432" s="36"/>
      <c r="DK432" s="36"/>
      <c r="DL432" s="36"/>
      <c r="DM432" s="36"/>
      <c r="DN432" s="36"/>
      <c r="DO432" s="36"/>
      <c r="DP432" s="55">
        <v>0</v>
      </c>
      <c r="DQ432" s="37">
        <v>1</v>
      </c>
      <c r="DR432" s="37">
        <f>PRODUCT(Таблица1[[#This Row],[Столбец4]:[РЕГ НТЛ]])</f>
        <v>0</v>
      </c>
    </row>
    <row r="433" spans="1:122" x14ac:dyDescent="0.25">
      <c r="A433" s="38">
        <v>105</v>
      </c>
      <c r="B433" s="39" t="s">
        <v>311</v>
      </c>
      <c r="C433" s="39" t="s">
        <v>28</v>
      </c>
      <c r="D433" s="39" t="s">
        <v>11</v>
      </c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39"/>
      <c r="AK433" s="39"/>
      <c r="AL433" s="39"/>
      <c r="AM433" s="39"/>
      <c r="AN433" s="39"/>
      <c r="AO433" s="39"/>
      <c r="AP433" s="39"/>
      <c r="AQ433" s="39"/>
      <c r="AR433" s="39"/>
      <c r="AS433" s="39"/>
      <c r="AT433" s="39"/>
      <c r="AU433" s="39"/>
      <c r="AV433" s="39"/>
      <c r="AW433" s="39"/>
      <c r="AX433" s="39"/>
      <c r="AY433" s="39"/>
      <c r="AZ433" s="39"/>
      <c r="BA433" s="39"/>
      <c r="BB433" s="39"/>
      <c r="BC433" s="39"/>
      <c r="BD433" s="39"/>
      <c r="BE433" s="39"/>
      <c r="BF433" s="39"/>
      <c r="BG433" s="39"/>
      <c r="BH433" s="39"/>
      <c r="BI433" s="39"/>
      <c r="BJ433" s="39"/>
      <c r="BK433" s="39"/>
      <c r="BL433" s="39"/>
      <c r="BM433" s="39"/>
      <c r="BN433" s="39"/>
      <c r="BO433" s="39"/>
      <c r="BP433" s="39"/>
      <c r="BQ433" s="39"/>
      <c r="BR433" s="39"/>
      <c r="BS433" s="39"/>
      <c r="BT433" s="39"/>
      <c r="BU433" s="39"/>
      <c r="BV433" s="39"/>
      <c r="BW433" s="39"/>
      <c r="BX433" s="39"/>
      <c r="BY433" s="39"/>
      <c r="BZ433" s="39"/>
      <c r="CA433" s="39"/>
      <c r="CB433" s="39"/>
      <c r="CC433" s="39"/>
      <c r="CD433" s="39"/>
      <c r="CE433" s="39"/>
      <c r="CF433" s="39"/>
      <c r="CG433" s="39"/>
      <c r="CH433" s="39"/>
      <c r="CI433" s="39"/>
      <c r="CJ433" s="39"/>
      <c r="CK433" s="39"/>
      <c r="CL433" s="39"/>
      <c r="CM433" s="39"/>
      <c r="CN433" s="39"/>
      <c r="CO433" s="39"/>
      <c r="CP433" s="39"/>
      <c r="CQ433" s="39"/>
      <c r="CR433" s="39"/>
      <c r="CS433" s="39"/>
      <c r="CT433" s="39"/>
      <c r="CU433" s="39"/>
      <c r="CV433" s="39"/>
      <c r="CW433" s="39"/>
      <c r="CX433" s="39"/>
      <c r="CY433" s="39"/>
      <c r="CZ433" s="39"/>
      <c r="DA433" s="39"/>
      <c r="DB433" s="39"/>
      <c r="DC433" s="39">
        <v>2</v>
      </c>
      <c r="DD433" s="39"/>
      <c r="DE433" s="39"/>
      <c r="DF433" s="39"/>
      <c r="DG433" s="39"/>
      <c r="DH433" s="39"/>
      <c r="DI433" s="39"/>
      <c r="DJ433" s="39"/>
      <c r="DK433" s="39"/>
      <c r="DL433" s="39"/>
      <c r="DM433" s="39"/>
      <c r="DN433" s="39"/>
      <c r="DO433" s="39"/>
      <c r="DP433" s="55">
        <v>4</v>
      </c>
      <c r="DQ433" s="40">
        <v>1</v>
      </c>
      <c r="DR433" s="40">
        <f>PRODUCT(Таблица1[[#This Row],[Столбец4]:[РЕГ НТЛ]])</f>
        <v>4</v>
      </c>
    </row>
    <row r="434" spans="1:122" x14ac:dyDescent="0.25">
      <c r="A434" s="10">
        <v>8</v>
      </c>
      <c r="B434" s="2" t="s">
        <v>312</v>
      </c>
      <c r="C434" s="2" t="s">
        <v>28</v>
      </c>
      <c r="D434" s="2" t="s">
        <v>29</v>
      </c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>
        <v>8.6</v>
      </c>
      <c r="P434" s="2">
        <v>9.1999999999999993</v>
      </c>
      <c r="Q434" s="2">
        <v>8.8000000000000007</v>
      </c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55">
        <v>0</v>
      </c>
      <c r="DQ434" s="23">
        <v>0</v>
      </c>
      <c r="DR434" s="23">
        <f>PRODUCT(Таблица1[[#This Row],[Столбец4]:[РЕГ НТЛ]])</f>
        <v>0</v>
      </c>
    </row>
    <row r="435" spans="1:122" x14ac:dyDescent="0.25">
      <c r="A435" s="35">
        <v>76</v>
      </c>
      <c r="B435" s="36" t="s">
        <v>313</v>
      </c>
      <c r="C435" s="36" t="s">
        <v>28</v>
      </c>
      <c r="D435" s="36" t="s">
        <v>29</v>
      </c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F435" s="36"/>
      <c r="AG435" s="36"/>
      <c r="AH435" s="36"/>
      <c r="AI435" s="36"/>
      <c r="AJ435" s="36"/>
      <c r="AK435" s="36"/>
      <c r="AL435" s="36"/>
      <c r="AM435" s="36"/>
      <c r="AN435" s="36"/>
      <c r="AO435" s="36"/>
      <c r="AP435" s="36"/>
      <c r="AQ435" s="36"/>
      <c r="AR435" s="36">
        <v>9.6</v>
      </c>
      <c r="AS435" s="36">
        <v>9.1999999999999993</v>
      </c>
      <c r="AT435" s="36">
        <v>9.4</v>
      </c>
      <c r="AU435" s="36">
        <v>9.1999999999999993</v>
      </c>
      <c r="AV435" s="36"/>
      <c r="AW435" s="36"/>
      <c r="AX435" s="36"/>
      <c r="AY435" s="36"/>
      <c r="AZ435" s="36"/>
      <c r="BA435" s="36"/>
      <c r="BB435" s="36"/>
      <c r="BC435" s="36"/>
      <c r="BD435" s="36"/>
      <c r="BE435" s="36"/>
      <c r="BF435" s="36"/>
      <c r="BG435" s="36"/>
      <c r="BH435" s="36"/>
      <c r="BI435" s="36"/>
      <c r="BJ435" s="36"/>
      <c r="BK435" s="36"/>
      <c r="BL435" s="36"/>
      <c r="BM435" s="36"/>
      <c r="BN435" s="36"/>
      <c r="BO435" s="36"/>
      <c r="BP435" s="36"/>
      <c r="BQ435" s="36"/>
      <c r="BR435" s="36"/>
      <c r="BS435" s="36"/>
      <c r="BT435" s="36"/>
      <c r="BU435" s="36"/>
      <c r="BV435" s="36"/>
      <c r="BW435" s="36"/>
      <c r="BX435" s="36"/>
      <c r="BY435" s="36"/>
      <c r="BZ435" s="36"/>
      <c r="CA435" s="36"/>
      <c r="CB435" s="36"/>
      <c r="CC435" s="36"/>
      <c r="CD435" s="36"/>
      <c r="CE435" s="36"/>
      <c r="CF435" s="36"/>
      <c r="CG435" s="36"/>
      <c r="CH435" s="36"/>
      <c r="CI435" s="36"/>
      <c r="CJ435" s="36"/>
      <c r="CK435" s="36"/>
      <c r="CL435" s="36"/>
      <c r="CM435" s="36"/>
      <c r="CN435" s="36"/>
      <c r="CO435" s="36"/>
      <c r="CP435" s="36"/>
      <c r="CQ435" s="36"/>
      <c r="CR435" s="36"/>
      <c r="CS435" s="36"/>
      <c r="CT435" s="36"/>
      <c r="CU435" s="36"/>
      <c r="CV435" s="36"/>
      <c r="CW435" s="36"/>
      <c r="CX435" s="36"/>
      <c r="CY435" s="36"/>
      <c r="CZ435" s="36"/>
      <c r="DA435" s="36"/>
      <c r="DB435" s="36"/>
      <c r="DC435" s="36"/>
      <c r="DD435" s="36"/>
      <c r="DE435" s="36"/>
      <c r="DF435" s="36"/>
      <c r="DG435" s="36"/>
      <c r="DH435" s="36"/>
      <c r="DI435" s="36"/>
      <c r="DJ435" s="36"/>
      <c r="DK435" s="36"/>
      <c r="DL435" s="36"/>
      <c r="DM435" s="36"/>
      <c r="DN435" s="36"/>
      <c r="DO435" s="36"/>
      <c r="DP435" s="55">
        <v>0</v>
      </c>
      <c r="DQ435" s="37">
        <v>1</v>
      </c>
      <c r="DR435" s="37">
        <f>PRODUCT(Таблица1[[#This Row],[Столбец4]:[РЕГ НТЛ]])</f>
        <v>0</v>
      </c>
    </row>
    <row r="436" spans="1:122" x14ac:dyDescent="0.25">
      <c r="A436" s="35">
        <v>119</v>
      </c>
      <c r="B436" s="36" t="s">
        <v>314</v>
      </c>
      <c r="C436" s="36" t="s">
        <v>32</v>
      </c>
      <c r="D436" s="36" t="s">
        <v>146</v>
      </c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F436" s="36"/>
      <c r="AG436" s="36"/>
      <c r="AH436" s="36"/>
      <c r="AI436" s="36"/>
      <c r="AJ436" s="36"/>
      <c r="AK436" s="36"/>
      <c r="AL436" s="36"/>
      <c r="AM436" s="36"/>
      <c r="AN436" s="36"/>
      <c r="AO436" s="36"/>
      <c r="AP436" s="36"/>
      <c r="AQ436" s="36"/>
      <c r="AR436" s="36"/>
      <c r="AS436" s="36"/>
      <c r="AT436" s="36"/>
      <c r="AU436" s="36"/>
      <c r="AV436" s="36"/>
      <c r="AW436" s="36"/>
      <c r="AX436" s="36"/>
      <c r="AY436" s="36"/>
      <c r="AZ436" s="36"/>
      <c r="BA436" s="36"/>
      <c r="BB436" s="36"/>
      <c r="BC436" s="36"/>
      <c r="BD436" s="36"/>
      <c r="BE436" s="36"/>
      <c r="BF436" s="36"/>
      <c r="BG436" s="36"/>
      <c r="BH436" s="36"/>
      <c r="BI436" s="36"/>
      <c r="BJ436" s="36"/>
      <c r="BK436" s="36"/>
      <c r="BL436" s="36"/>
      <c r="BM436" s="36"/>
      <c r="BN436" s="36"/>
      <c r="BO436" s="36"/>
      <c r="BP436" s="36"/>
      <c r="BQ436" s="36"/>
      <c r="BR436" s="36"/>
      <c r="BS436" s="36"/>
      <c r="BT436" s="36"/>
      <c r="BU436" s="36"/>
      <c r="BV436" s="36"/>
      <c r="BW436" s="36"/>
      <c r="BX436" s="36"/>
      <c r="BY436" s="36"/>
      <c r="BZ436" s="36"/>
      <c r="CA436" s="36"/>
      <c r="CB436" s="36"/>
      <c r="CC436" s="36"/>
      <c r="CD436" s="36"/>
      <c r="CE436" s="36">
        <v>5</v>
      </c>
      <c r="CF436" s="36"/>
      <c r="CG436" s="36"/>
      <c r="CH436" s="36"/>
      <c r="CI436" s="36"/>
      <c r="CJ436" s="36"/>
      <c r="CK436" s="36"/>
      <c r="CL436" s="36"/>
      <c r="CM436" s="36"/>
      <c r="CN436" s="36"/>
      <c r="CO436" s="36"/>
      <c r="CP436" s="36"/>
      <c r="CQ436" s="36"/>
      <c r="CR436" s="36"/>
      <c r="CS436" s="36"/>
      <c r="CT436" s="36"/>
      <c r="CU436" s="36"/>
      <c r="CV436" s="36"/>
      <c r="CW436" s="36"/>
      <c r="CX436" s="36"/>
      <c r="CY436" s="36"/>
      <c r="CZ436" s="36"/>
      <c r="DA436" s="36"/>
      <c r="DB436" s="36"/>
      <c r="DC436" s="36"/>
      <c r="DD436" s="36"/>
      <c r="DE436" s="36"/>
      <c r="DF436" s="36"/>
      <c r="DG436" s="36"/>
      <c r="DH436" s="36"/>
      <c r="DI436" s="36"/>
      <c r="DJ436" s="36"/>
      <c r="DK436" s="36"/>
      <c r="DL436" s="36"/>
      <c r="DM436" s="36"/>
      <c r="DN436" s="36"/>
      <c r="DO436" s="36"/>
      <c r="DP436" s="55">
        <v>4</v>
      </c>
      <c r="DQ436" s="37">
        <v>0</v>
      </c>
      <c r="DR436" s="37">
        <f>PRODUCT(Таблица1[[#This Row],[Столбец4]:[РЕГ НТЛ]])</f>
        <v>0</v>
      </c>
    </row>
    <row r="437" spans="1:122" x14ac:dyDescent="0.25">
      <c r="A437" s="35">
        <v>80</v>
      </c>
      <c r="B437" s="36" t="s">
        <v>315</v>
      </c>
      <c r="C437" s="2" t="s">
        <v>30</v>
      </c>
      <c r="D437" s="36" t="s">
        <v>12</v>
      </c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>
        <v>1</v>
      </c>
      <c r="AE437" s="36"/>
      <c r="AF437" s="36"/>
      <c r="AG437" s="36"/>
      <c r="AH437" s="36"/>
      <c r="AI437" s="36"/>
      <c r="AJ437" s="36"/>
      <c r="AK437" s="36"/>
      <c r="AL437" s="36"/>
      <c r="AM437" s="36"/>
      <c r="AN437" s="36"/>
      <c r="AO437" s="36"/>
      <c r="AP437" s="36"/>
      <c r="AQ437" s="36"/>
      <c r="AR437" s="36"/>
      <c r="AS437" s="36"/>
      <c r="AT437" s="36"/>
      <c r="AU437" s="36"/>
      <c r="AV437" s="36"/>
      <c r="AW437" s="36"/>
      <c r="AX437" s="36"/>
      <c r="AY437" s="36"/>
      <c r="AZ437" s="36"/>
      <c r="BA437" s="36"/>
      <c r="BB437" s="36"/>
      <c r="BC437" s="36"/>
      <c r="BD437" s="36"/>
      <c r="BE437" s="36"/>
      <c r="BF437" s="36"/>
      <c r="BG437" s="36"/>
      <c r="BH437" s="36"/>
      <c r="BI437" s="36"/>
      <c r="BJ437" s="36"/>
      <c r="BK437" s="36"/>
      <c r="BL437" s="36"/>
      <c r="BM437" s="36"/>
      <c r="BN437" s="36"/>
      <c r="BO437" s="36"/>
      <c r="BP437" s="36"/>
      <c r="BQ437" s="36"/>
      <c r="BR437" s="36"/>
      <c r="BS437" s="36"/>
      <c r="BT437" s="36"/>
      <c r="BU437" s="36"/>
      <c r="BV437" s="36"/>
      <c r="BW437" s="36"/>
      <c r="BX437" s="36"/>
      <c r="BY437" s="36"/>
      <c r="BZ437" s="36"/>
      <c r="CA437" s="36"/>
      <c r="CB437" s="36"/>
      <c r="CC437" s="36"/>
      <c r="CD437" s="36"/>
      <c r="CE437" s="36"/>
      <c r="CF437" s="36"/>
      <c r="CG437" s="36"/>
      <c r="CH437" s="36"/>
      <c r="CI437" s="36"/>
      <c r="CJ437" s="36"/>
      <c r="CK437" s="36"/>
      <c r="CL437" s="36"/>
      <c r="CM437" s="36"/>
      <c r="CN437" s="36"/>
      <c r="CO437" s="36"/>
      <c r="CP437" s="36"/>
      <c r="CQ437" s="36"/>
      <c r="CR437" s="36"/>
      <c r="CS437" s="36"/>
      <c r="CT437" s="36"/>
      <c r="CU437" s="36"/>
      <c r="CV437" s="36"/>
      <c r="CW437" s="36"/>
      <c r="CX437" s="36"/>
      <c r="CY437" s="36"/>
      <c r="CZ437" s="36"/>
      <c r="DA437" s="36"/>
      <c r="DB437" s="36"/>
      <c r="DC437" s="36"/>
      <c r="DD437" s="36"/>
      <c r="DE437" s="36"/>
      <c r="DF437" s="36"/>
      <c r="DG437" s="36"/>
      <c r="DH437" s="36"/>
      <c r="DI437" s="36"/>
      <c r="DJ437" s="36"/>
      <c r="DK437" s="36"/>
      <c r="DL437" s="36"/>
      <c r="DM437" s="36"/>
      <c r="DN437" s="36"/>
      <c r="DO437" s="36"/>
      <c r="DP437" s="55">
        <v>0</v>
      </c>
      <c r="DQ437" s="37">
        <v>1</v>
      </c>
      <c r="DR437" s="37">
        <f>PRODUCT(Таблица1[[#This Row],[Столбец4]:[РЕГ НТЛ]])</f>
        <v>0</v>
      </c>
    </row>
    <row r="438" spans="1:122" x14ac:dyDescent="0.25">
      <c r="A438" s="38">
        <v>80</v>
      </c>
      <c r="B438" s="39" t="s">
        <v>315</v>
      </c>
      <c r="C438" s="19" t="s">
        <v>30</v>
      </c>
      <c r="D438" s="39" t="s">
        <v>12</v>
      </c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>
        <v>2</v>
      </c>
      <c r="AG438" s="39"/>
      <c r="AH438" s="39"/>
      <c r="AI438" s="39"/>
      <c r="AJ438" s="39"/>
      <c r="AK438" s="39"/>
      <c r="AL438" s="39"/>
      <c r="AM438" s="39"/>
      <c r="AN438" s="39"/>
      <c r="AO438" s="39"/>
      <c r="AP438" s="39"/>
      <c r="AQ438" s="39"/>
      <c r="AR438" s="39"/>
      <c r="AS438" s="39"/>
      <c r="AT438" s="39"/>
      <c r="AU438" s="39"/>
      <c r="AV438" s="39"/>
      <c r="AW438" s="39"/>
      <c r="AX438" s="39"/>
      <c r="AY438" s="39"/>
      <c r="AZ438" s="39"/>
      <c r="BA438" s="39"/>
      <c r="BB438" s="39"/>
      <c r="BC438" s="39"/>
      <c r="BD438" s="39"/>
      <c r="BE438" s="39"/>
      <c r="BF438" s="39"/>
      <c r="BG438" s="39"/>
      <c r="BH438" s="39"/>
      <c r="BI438" s="39"/>
      <c r="BJ438" s="39"/>
      <c r="BK438" s="39"/>
      <c r="BL438" s="39"/>
      <c r="BM438" s="39"/>
      <c r="BN438" s="39"/>
      <c r="BO438" s="39"/>
      <c r="BP438" s="39"/>
      <c r="BQ438" s="39"/>
      <c r="BR438" s="39"/>
      <c r="BS438" s="39"/>
      <c r="BT438" s="39"/>
      <c r="BU438" s="39"/>
      <c r="BV438" s="39"/>
      <c r="BW438" s="39"/>
      <c r="BX438" s="39"/>
      <c r="BY438" s="39"/>
      <c r="BZ438" s="39"/>
      <c r="CA438" s="39"/>
      <c r="CB438" s="39"/>
      <c r="CC438" s="39"/>
      <c r="CD438" s="39"/>
      <c r="CE438" s="39"/>
      <c r="CF438" s="39"/>
      <c r="CG438" s="39"/>
      <c r="CH438" s="39"/>
      <c r="CI438" s="39"/>
      <c r="CJ438" s="39"/>
      <c r="CK438" s="39"/>
      <c r="CL438" s="39"/>
      <c r="CM438" s="39"/>
      <c r="CN438" s="39"/>
      <c r="CO438" s="39"/>
      <c r="CP438" s="39"/>
      <c r="CQ438" s="39"/>
      <c r="CR438" s="39"/>
      <c r="CS438" s="39"/>
      <c r="CT438" s="39"/>
      <c r="CU438" s="39"/>
      <c r="CV438" s="39"/>
      <c r="CW438" s="39"/>
      <c r="CX438" s="39"/>
      <c r="CY438" s="39"/>
      <c r="CZ438" s="39"/>
      <c r="DA438" s="39"/>
      <c r="DB438" s="39"/>
      <c r="DC438" s="39"/>
      <c r="DD438" s="39"/>
      <c r="DE438" s="39"/>
      <c r="DF438" s="39"/>
      <c r="DG438" s="39"/>
      <c r="DH438" s="39"/>
      <c r="DI438" s="39"/>
      <c r="DJ438" s="39"/>
      <c r="DK438" s="39"/>
      <c r="DL438" s="39"/>
      <c r="DM438" s="39"/>
      <c r="DN438" s="39"/>
      <c r="DO438" s="39"/>
      <c r="DP438" s="55">
        <v>0</v>
      </c>
      <c r="DQ438" s="40">
        <v>1</v>
      </c>
      <c r="DR438" s="40">
        <f>PRODUCT(Таблица1[[#This Row],[Столбец4]:[РЕГ НТЛ]])</f>
        <v>0</v>
      </c>
    </row>
    <row r="439" spans="1:122" x14ac:dyDescent="0.25">
      <c r="A439" s="10">
        <v>276</v>
      </c>
      <c r="B439" s="2" t="s">
        <v>316</v>
      </c>
      <c r="C439" s="19" t="s">
        <v>40</v>
      </c>
      <c r="D439" s="2" t="s">
        <v>41</v>
      </c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>
        <v>8.4</v>
      </c>
      <c r="P439" s="2">
        <v>8.4</v>
      </c>
      <c r="Q439" s="2">
        <v>8.6</v>
      </c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55">
        <v>0</v>
      </c>
      <c r="DQ439" s="37">
        <v>0</v>
      </c>
      <c r="DR439" s="23">
        <f>PRODUCT(Таблица1[[#This Row],[Столбец4]:[РЕГ НТЛ]])</f>
        <v>0</v>
      </c>
    </row>
    <row r="440" spans="1:122" x14ac:dyDescent="0.25">
      <c r="A440" s="10">
        <v>276</v>
      </c>
      <c r="B440" s="2" t="s">
        <v>316</v>
      </c>
      <c r="C440" s="19" t="s">
        <v>40</v>
      </c>
      <c r="D440" s="2" t="s">
        <v>14</v>
      </c>
      <c r="E440" s="2"/>
      <c r="F440" s="2"/>
      <c r="G440" s="2">
        <v>9</v>
      </c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55">
        <v>0</v>
      </c>
      <c r="DQ440" s="37">
        <v>0</v>
      </c>
      <c r="DR440" s="23">
        <f>PRODUCT(Таблица1[[#This Row],[Столбец4]:[РЕГ НТЛ]])</f>
        <v>0</v>
      </c>
    </row>
    <row r="441" spans="1:122" x14ac:dyDescent="0.25">
      <c r="A441" s="10">
        <v>18</v>
      </c>
      <c r="B441" s="2" t="s">
        <v>317</v>
      </c>
      <c r="C441" s="19" t="s">
        <v>30</v>
      </c>
      <c r="D441" s="2" t="s">
        <v>31</v>
      </c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>
        <v>8.4</v>
      </c>
      <c r="P441" s="2">
        <v>9</v>
      </c>
      <c r="Q441" s="2">
        <v>9.6</v>
      </c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14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55">
        <v>0</v>
      </c>
      <c r="DQ441" s="23">
        <v>1</v>
      </c>
      <c r="DR441" s="23">
        <f>PRODUCT(Таблица1[[#This Row],[Столбец4]:[РЕГ НТЛ]])</f>
        <v>0</v>
      </c>
    </row>
    <row r="442" spans="1:122" x14ac:dyDescent="0.25">
      <c r="A442" s="44">
        <v>20</v>
      </c>
      <c r="B442" s="19" t="s">
        <v>318</v>
      </c>
      <c r="C442" s="19" t="s">
        <v>40</v>
      </c>
      <c r="D442" s="19" t="s">
        <v>41</v>
      </c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>
        <v>9.4</v>
      </c>
      <c r="P442" s="19">
        <v>9.8000000000000007</v>
      </c>
      <c r="Q442" s="19">
        <v>9.6</v>
      </c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  <c r="CC442" s="19"/>
      <c r="CD442" s="19"/>
      <c r="CE442" s="19"/>
      <c r="CF442" s="19"/>
      <c r="CG442" s="19"/>
      <c r="CH442" s="19"/>
      <c r="CI442" s="19"/>
      <c r="CJ442" s="19"/>
      <c r="CK442" s="19"/>
      <c r="CL442" s="19"/>
      <c r="CM442" s="19"/>
      <c r="CN442" s="19"/>
      <c r="CO442" s="19"/>
      <c r="CP442" s="19"/>
      <c r="CQ442" s="19"/>
      <c r="CR442" s="19"/>
      <c r="CS442" s="19"/>
      <c r="CT442" s="19"/>
      <c r="CU442" s="19"/>
      <c r="CV442" s="19"/>
      <c r="CW442" s="19"/>
      <c r="CX442" s="19"/>
      <c r="CY442" s="19"/>
      <c r="CZ442" s="19"/>
      <c r="DA442" s="19"/>
      <c r="DB442" s="19"/>
      <c r="DC442" s="19"/>
      <c r="DD442" s="19"/>
      <c r="DE442" s="19"/>
      <c r="DF442" s="19"/>
      <c r="DG442" s="19"/>
      <c r="DH442" s="19"/>
      <c r="DI442" s="19"/>
      <c r="DJ442" s="19"/>
      <c r="DK442" s="19"/>
      <c r="DL442" s="19"/>
      <c r="DM442" s="19"/>
      <c r="DN442" s="19"/>
      <c r="DO442" s="19"/>
      <c r="DP442" s="55">
        <v>0</v>
      </c>
      <c r="DQ442" s="40">
        <v>0</v>
      </c>
      <c r="DR442" s="24">
        <f>PRODUCT(Таблица1[[#This Row],[Столбец4]:[РЕГ НТЛ]])</f>
        <v>0</v>
      </c>
    </row>
    <row r="443" spans="1:122" x14ac:dyDescent="0.25">
      <c r="A443" s="10">
        <v>20</v>
      </c>
      <c r="B443" s="2" t="s">
        <v>318</v>
      </c>
      <c r="C443" s="19" t="s">
        <v>40</v>
      </c>
      <c r="D443" s="2" t="s">
        <v>14</v>
      </c>
      <c r="E443" s="2"/>
      <c r="F443" s="2"/>
      <c r="G443" s="2">
        <v>6</v>
      </c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55">
        <v>0</v>
      </c>
      <c r="DQ443" s="37">
        <v>0</v>
      </c>
      <c r="DR443" s="23">
        <f>PRODUCT(Таблица1[[#This Row],[Столбец4]:[РЕГ НТЛ]])</f>
        <v>0</v>
      </c>
    </row>
    <row r="444" spans="1:122" x14ac:dyDescent="0.25">
      <c r="A444" s="35">
        <v>97</v>
      </c>
      <c r="B444" s="36" t="s">
        <v>237</v>
      </c>
      <c r="C444" s="39" t="s">
        <v>28</v>
      </c>
      <c r="D444" s="36" t="s">
        <v>11</v>
      </c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F444" s="36"/>
      <c r="AG444" s="36"/>
      <c r="AH444" s="36"/>
      <c r="AI444" s="36"/>
      <c r="AJ444" s="36"/>
      <c r="AK444" s="36"/>
      <c r="AL444" s="36"/>
      <c r="AM444" s="36"/>
      <c r="AN444" s="36"/>
      <c r="AO444" s="36"/>
      <c r="AP444" s="36"/>
      <c r="AQ444" s="36"/>
      <c r="AR444" s="36"/>
      <c r="AS444" s="36"/>
      <c r="AT444" s="36"/>
      <c r="AU444" s="36"/>
      <c r="AV444" s="36"/>
      <c r="AW444" s="36"/>
      <c r="AX444" s="36"/>
      <c r="AY444" s="36"/>
      <c r="AZ444" s="36"/>
      <c r="BA444" s="36"/>
      <c r="BB444" s="36"/>
      <c r="BC444" s="36"/>
      <c r="BD444" s="36"/>
      <c r="BE444" s="36"/>
      <c r="BF444" s="36"/>
      <c r="BG444" s="36"/>
      <c r="BH444" s="36"/>
      <c r="BI444" s="36"/>
      <c r="BJ444" s="36"/>
      <c r="BK444" s="36"/>
      <c r="BL444" s="36"/>
      <c r="BM444" s="36"/>
      <c r="BN444" s="36"/>
      <c r="BO444" s="36"/>
      <c r="BP444" s="36"/>
      <c r="BQ444" s="36"/>
      <c r="BR444" s="36"/>
      <c r="BS444" s="36"/>
      <c r="BT444" s="36"/>
      <c r="BU444" s="36"/>
      <c r="BV444" s="36">
        <v>3</v>
      </c>
      <c r="BW444" s="36"/>
      <c r="BX444" s="36"/>
      <c r="BY444" s="36"/>
      <c r="BZ444" s="36"/>
      <c r="CA444" s="36"/>
      <c r="CB444" s="36"/>
      <c r="CC444" s="36"/>
      <c r="CD444" s="36"/>
      <c r="CE444" s="36"/>
      <c r="CF444" s="36"/>
      <c r="CG444" s="36"/>
      <c r="CH444" s="36"/>
      <c r="CI444" s="36"/>
      <c r="CJ444" s="36"/>
      <c r="CK444" s="36"/>
      <c r="CL444" s="36"/>
      <c r="CM444" s="36"/>
      <c r="CN444" s="36"/>
      <c r="CO444" s="36"/>
      <c r="CP444" s="36"/>
      <c r="CQ444" s="36"/>
      <c r="CR444" s="36"/>
      <c r="CS444" s="36"/>
      <c r="CT444" s="36"/>
      <c r="CU444" s="36"/>
      <c r="CV444" s="36"/>
      <c r="CW444" s="36"/>
      <c r="CX444" s="36"/>
      <c r="CY444" s="36"/>
      <c r="CZ444" s="36"/>
      <c r="DA444" s="36"/>
      <c r="DB444" s="36"/>
      <c r="DC444" s="36"/>
      <c r="DD444" s="36"/>
      <c r="DE444" s="36"/>
      <c r="DF444" s="36"/>
      <c r="DG444" s="36"/>
      <c r="DH444" s="36"/>
      <c r="DI444" s="36"/>
      <c r="DJ444" s="36"/>
      <c r="DK444" s="36"/>
      <c r="DL444" s="36"/>
      <c r="DM444" s="36"/>
      <c r="DN444" s="36"/>
      <c r="DO444" s="36"/>
      <c r="DP444" s="55">
        <v>0</v>
      </c>
      <c r="DQ444" s="37">
        <v>1</v>
      </c>
      <c r="DR444" s="37">
        <f>PRODUCT(Таблица1[[#This Row],[Столбец4]:[РЕГ НТЛ]])</f>
        <v>0</v>
      </c>
    </row>
    <row r="445" spans="1:122" x14ac:dyDescent="0.25">
      <c r="A445" s="35">
        <v>97</v>
      </c>
      <c r="B445" s="36" t="s">
        <v>237</v>
      </c>
      <c r="C445" s="39" t="s">
        <v>28</v>
      </c>
      <c r="D445" s="36" t="s">
        <v>11</v>
      </c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F445" s="36"/>
      <c r="AG445" s="36"/>
      <c r="AH445" s="36"/>
      <c r="AI445" s="36"/>
      <c r="AJ445" s="36"/>
      <c r="AK445" s="36"/>
      <c r="AL445" s="36"/>
      <c r="AM445" s="36"/>
      <c r="AN445" s="36"/>
      <c r="AO445" s="36"/>
      <c r="AP445" s="36"/>
      <c r="AQ445" s="36"/>
      <c r="AR445" s="36"/>
      <c r="AS445" s="36"/>
      <c r="AT445" s="36"/>
      <c r="AU445" s="36"/>
      <c r="AV445" s="36"/>
      <c r="AW445" s="36"/>
      <c r="AX445" s="36"/>
      <c r="AY445" s="36"/>
      <c r="AZ445" s="36"/>
      <c r="BA445" s="36"/>
      <c r="BB445" s="36"/>
      <c r="BC445" s="36"/>
      <c r="BD445" s="36"/>
      <c r="BE445" s="36"/>
      <c r="BF445" s="36"/>
      <c r="BG445" s="36"/>
      <c r="BH445" s="36"/>
      <c r="BI445" s="36"/>
      <c r="BJ445" s="36"/>
      <c r="BK445" s="36"/>
      <c r="BL445" s="36"/>
      <c r="BM445" s="36"/>
      <c r="BN445" s="36"/>
      <c r="BO445" s="36"/>
      <c r="BP445" s="36"/>
      <c r="BQ445" s="36"/>
      <c r="BR445" s="36"/>
      <c r="BS445" s="36"/>
      <c r="BT445" s="36"/>
      <c r="BU445" s="36"/>
      <c r="BV445" s="36"/>
      <c r="BW445" s="36"/>
      <c r="BX445" s="36">
        <v>3</v>
      </c>
      <c r="BY445" s="36"/>
      <c r="BZ445" s="36"/>
      <c r="CA445" s="36"/>
      <c r="CB445" s="36"/>
      <c r="CC445" s="36"/>
      <c r="CD445" s="36"/>
      <c r="CE445" s="36"/>
      <c r="CF445" s="36"/>
      <c r="CG445" s="36"/>
      <c r="CH445" s="36"/>
      <c r="CI445" s="36"/>
      <c r="CJ445" s="36"/>
      <c r="CK445" s="36"/>
      <c r="CL445" s="36"/>
      <c r="CM445" s="36"/>
      <c r="CN445" s="36"/>
      <c r="CO445" s="36"/>
      <c r="CP445" s="36"/>
      <c r="CQ445" s="36"/>
      <c r="CR445" s="36"/>
      <c r="CS445" s="36"/>
      <c r="CT445" s="36"/>
      <c r="CU445" s="36"/>
      <c r="CV445" s="36"/>
      <c r="CW445" s="36"/>
      <c r="CX445" s="36"/>
      <c r="CY445" s="36"/>
      <c r="CZ445" s="36"/>
      <c r="DA445" s="36"/>
      <c r="DB445" s="36"/>
      <c r="DC445" s="36"/>
      <c r="DD445" s="36"/>
      <c r="DE445" s="36"/>
      <c r="DF445" s="36"/>
      <c r="DG445" s="36"/>
      <c r="DH445" s="36"/>
      <c r="DI445" s="36"/>
      <c r="DJ445" s="36"/>
      <c r="DK445" s="36"/>
      <c r="DL445" s="36"/>
      <c r="DM445" s="36"/>
      <c r="DN445" s="36"/>
      <c r="DO445" s="36"/>
      <c r="DP445" s="55">
        <v>0</v>
      </c>
      <c r="DQ445" s="37">
        <v>1</v>
      </c>
      <c r="DR445" s="37">
        <f>PRODUCT(Таблица1[[#This Row],[Столбец4]:[РЕГ НТЛ]])</f>
        <v>0</v>
      </c>
    </row>
    <row r="446" spans="1:122" x14ac:dyDescent="0.25">
      <c r="A446" s="44">
        <v>43</v>
      </c>
      <c r="B446" s="19" t="s">
        <v>319</v>
      </c>
      <c r="C446" s="19" t="s">
        <v>28</v>
      </c>
      <c r="D446" s="19" t="s">
        <v>29</v>
      </c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>
        <v>9.1999999999999993</v>
      </c>
      <c r="P446" s="19">
        <v>8.4</v>
      </c>
      <c r="Q446" s="19">
        <v>9</v>
      </c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  <c r="CC446" s="19"/>
      <c r="CD446" s="19"/>
      <c r="CE446" s="19"/>
      <c r="CF446" s="19"/>
      <c r="CG446" s="19"/>
      <c r="CH446" s="19"/>
      <c r="CI446" s="19"/>
      <c r="CJ446" s="19"/>
      <c r="CK446" s="19"/>
      <c r="CL446" s="19"/>
      <c r="CM446" s="19"/>
      <c r="CN446" s="19"/>
      <c r="CO446" s="19"/>
      <c r="CP446" s="19"/>
      <c r="CQ446" s="19"/>
      <c r="CR446" s="19"/>
      <c r="CS446" s="19"/>
      <c r="CT446" s="19"/>
      <c r="CU446" s="19"/>
      <c r="CV446" s="19"/>
      <c r="CW446" s="19"/>
      <c r="CX446" s="19"/>
      <c r="CY446" s="19"/>
      <c r="CZ446" s="19"/>
      <c r="DA446" s="19"/>
      <c r="DB446" s="19"/>
      <c r="DC446" s="19"/>
      <c r="DD446" s="19"/>
      <c r="DE446" s="19"/>
      <c r="DF446" s="19"/>
      <c r="DG446" s="19"/>
      <c r="DH446" s="19"/>
      <c r="DI446" s="19"/>
      <c r="DJ446" s="19"/>
      <c r="DK446" s="19"/>
      <c r="DL446" s="19"/>
      <c r="DM446" s="19"/>
      <c r="DN446" s="19"/>
      <c r="DO446" s="19"/>
      <c r="DP446" s="55">
        <v>0</v>
      </c>
      <c r="DQ446" s="24">
        <v>1</v>
      </c>
      <c r="DR446" s="24">
        <f>PRODUCT(Таблица1[[#This Row],[Столбец4]:[РЕГ НТЛ]])</f>
        <v>0</v>
      </c>
    </row>
    <row r="447" spans="1:122" x14ac:dyDescent="0.25">
      <c r="A447" s="35">
        <v>69</v>
      </c>
      <c r="B447" s="39" t="s">
        <v>320</v>
      </c>
      <c r="C447" s="36" t="s">
        <v>28</v>
      </c>
      <c r="D447" s="36" t="s">
        <v>11</v>
      </c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F447" s="36">
        <v>8</v>
      </c>
      <c r="AG447" s="36"/>
      <c r="AH447" s="36"/>
      <c r="AI447" s="36"/>
      <c r="AJ447" s="36"/>
      <c r="AK447" s="36"/>
      <c r="AL447" s="36"/>
      <c r="AM447" s="36"/>
      <c r="AN447" s="36"/>
      <c r="AO447" s="36"/>
      <c r="AP447" s="36"/>
      <c r="AQ447" s="36"/>
      <c r="AR447" s="36"/>
      <c r="AS447" s="36"/>
      <c r="AT447" s="36"/>
      <c r="AU447" s="36"/>
      <c r="AV447" s="36"/>
      <c r="AW447" s="36"/>
      <c r="AX447" s="36"/>
      <c r="AY447" s="36"/>
      <c r="AZ447" s="36"/>
      <c r="BA447" s="36"/>
      <c r="BB447" s="36"/>
      <c r="BC447" s="36"/>
      <c r="BD447" s="36"/>
      <c r="BE447" s="36"/>
      <c r="BF447" s="36"/>
      <c r="BG447" s="36"/>
      <c r="BH447" s="36"/>
      <c r="BI447" s="36"/>
      <c r="BJ447" s="36"/>
      <c r="BK447" s="36"/>
      <c r="BL447" s="36"/>
      <c r="BM447" s="36"/>
      <c r="BN447" s="36"/>
      <c r="BO447" s="36"/>
      <c r="BP447" s="36"/>
      <c r="BQ447" s="36"/>
      <c r="BR447" s="36"/>
      <c r="BS447" s="36"/>
      <c r="BT447" s="36"/>
      <c r="BU447" s="36"/>
      <c r="BV447" s="36"/>
      <c r="BW447" s="36"/>
      <c r="BX447" s="36"/>
      <c r="BY447" s="36"/>
      <c r="BZ447" s="36"/>
      <c r="CA447" s="36"/>
      <c r="CB447" s="36"/>
      <c r="CC447" s="36"/>
      <c r="CD447" s="36"/>
      <c r="CE447" s="36"/>
      <c r="CF447" s="36"/>
      <c r="CG447" s="36"/>
      <c r="CH447" s="36"/>
      <c r="CI447" s="36"/>
      <c r="CJ447" s="36"/>
      <c r="CK447" s="36"/>
      <c r="CL447" s="36"/>
      <c r="CM447" s="36"/>
      <c r="CN447" s="36"/>
      <c r="CO447" s="36"/>
      <c r="CP447" s="36"/>
      <c r="CQ447" s="36"/>
      <c r="CR447" s="36"/>
      <c r="CS447" s="36"/>
      <c r="CT447" s="36"/>
      <c r="CU447" s="36"/>
      <c r="CV447" s="36"/>
      <c r="CW447" s="36"/>
      <c r="CX447" s="36"/>
      <c r="CY447" s="36"/>
      <c r="CZ447" s="36"/>
      <c r="DA447" s="36"/>
      <c r="DB447" s="36"/>
      <c r="DC447" s="36"/>
      <c r="DD447" s="36"/>
      <c r="DE447" s="36"/>
      <c r="DF447" s="36"/>
      <c r="DG447" s="36"/>
      <c r="DH447" s="36"/>
      <c r="DI447" s="36"/>
      <c r="DJ447" s="36"/>
      <c r="DK447" s="36"/>
      <c r="DL447" s="36"/>
      <c r="DM447" s="36"/>
      <c r="DN447" s="36"/>
      <c r="DO447" s="36"/>
      <c r="DP447" s="55">
        <v>0</v>
      </c>
      <c r="DQ447" s="37">
        <v>1</v>
      </c>
      <c r="DR447" s="37">
        <f>PRODUCT(Таблица1[[#This Row],[Столбец4]:[РЕГ НТЛ]])</f>
        <v>0</v>
      </c>
    </row>
    <row r="448" spans="1:122" x14ac:dyDescent="0.25">
      <c r="A448" s="35">
        <v>69</v>
      </c>
      <c r="B448" s="39" t="s">
        <v>320</v>
      </c>
      <c r="C448" s="36" t="s">
        <v>28</v>
      </c>
      <c r="D448" s="36" t="s">
        <v>11</v>
      </c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F448" s="36"/>
      <c r="AG448" s="36">
        <v>1</v>
      </c>
      <c r="AH448" s="36"/>
      <c r="AI448" s="36"/>
      <c r="AJ448" s="36"/>
      <c r="AK448" s="36"/>
      <c r="AL448" s="36"/>
      <c r="AM448" s="36"/>
      <c r="AN448" s="36"/>
      <c r="AO448" s="36"/>
      <c r="AP448" s="36"/>
      <c r="AQ448" s="36"/>
      <c r="AR448" s="36"/>
      <c r="AS448" s="36"/>
      <c r="AT448" s="36"/>
      <c r="AU448" s="36"/>
      <c r="AV448" s="36"/>
      <c r="AW448" s="36"/>
      <c r="AX448" s="36"/>
      <c r="AY448" s="36"/>
      <c r="AZ448" s="36"/>
      <c r="BA448" s="36"/>
      <c r="BB448" s="36"/>
      <c r="BC448" s="36"/>
      <c r="BD448" s="36"/>
      <c r="BE448" s="36"/>
      <c r="BF448" s="36"/>
      <c r="BG448" s="36"/>
      <c r="BH448" s="36"/>
      <c r="BI448" s="36"/>
      <c r="BJ448" s="36"/>
      <c r="BK448" s="36"/>
      <c r="BL448" s="36"/>
      <c r="BM448" s="36"/>
      <c r="BN448" s="36"/>
      <c r="BO448" s="36"/>
      <c r="BP448" s="36"/>
      <c r="BQ448" s="36"/>
      <c r="BR448" s="36"/>
      <c r="BS448" s="36"/>
      <c r="BT448" s="36"/>
      <c r="BU448" s="36"/>
      <c r="BV448" s="36"/>
      <c r="BW448" s="36"/>
      <c r="BX448" s="36"/>
      <c r="BY448" s="36"/>
      <c r="BZ448" s="36"/>
      <c r="CA448" s="36"/>
      <c r="CB448" s="36"/>
      <c r="CC448" s="36"/>
      <c r="CD448" s="36"/>
      <c r="CE448" s="36"/>
      <c r="CF448" s="36"/>
      <c r="CG448" s="36"/>
      <c r="CH448" s="36"/>
      <c r="CI448" s="36"/>
      <c r="CJ448" s="36"/>
      <c r="CK448" s="36"/>
      <c r="CL448" s="36"/>
      <c r="CM448" s="36"/>
      <c r="CN448" s="36"/>
      <c r="CO448" s="36"/>
      <c r="CP448" s="36"/>
      <c r="CQ448" s="36"/>
      <c r="CR448" s="36"/>
      <c r="CS448" s="36"/>
      <c r="CT448" s="36"/>
      <c r="CU448" s="36"/>
      <c r="CV448" s="36"/>
      <c r="CW448" s="36"/>
      <c r="CX448" s="36"/>
      <c r="CY448" s="36"/>
      <c r="CZ448" s="36"/>
      <c r="DA448" s="36"/>
      <c r="DB448" s="36"/>
      <c r="DC448" s="36"/>
      <c r="DD448" s="36"/>
      <c r="DE448" s="36"/>
      <c r="DF448" s="36"/>
      <c r="DG448" s="36"/>
      <c r="DH448" s="36"/>
      <c r="DI448" s="36"/>
      <c r="DJ448" s="36"/>
      <c r="DK448" s="36"/>
      <c r="DL448" s="36"/>
      <c r="DM448" s="36"/>
      <c r="DN448" s="36"/>
      <c r="DO448" s="36"/>
      <c r="DP448" s="55">
        <v>0</v>
      </c>
      <c r="DQ448" s="37">
        <v>1</v>
      </c>
      <c r="DR448" s="37">
        <f>PRODUCT(Таблица1[[#This Row],[Столбец4]:[РЕГ НТЛ]])</f>
        <v>0</v>
      </c>
    </row>
    <row r="449" spans="1:122" x14ac:dyDescent="0.25">
      <c r="A449" s="35">
        <v>69</v>
      </c>
      <c r="B449" s="36" t="s">
        <v>320</v>
      </c>
      <c r="C449" s="36" t="s">
        <v>28</v>
      </c>
      <c r="D449" s="36" t="s">
        <v>11</v>
      </c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F449" s="36"/>
      <c r="AG449" s="36"/>
      <c r="AH449" s="36"/>
      <c r="AI449" s="36">
        <v>5</v>
      </c>
      <c r="AJ449" s="36"/>
      <c r="AK449" s="36"/>
      <c r="AL449" s="36"/>
      <c r="AM449" s="36"/>
      <c r="AN449" s="36"/>
      <c r="AO449" s="36"/>
      <c r="AP449" s="36"/>
      <c r="AQ449" s="36"/>
      <c r="AR449" s="36"/>
      <c r="AS449" s="36"/>
      <c r="AT449" s="36"/>
      <c r="AU449" s="36"/>
      <c r="AV449" s="36"/>
      <c r="AW449" s="36"/>
      <c r="AX449" s="36"/>
      <c r="AY449" s="36"/>
      <c r="AZ449" s="36"/>
      <c r="BA449" s="36"/>
      <c r="BB449" s="36"/>
      <c r="BC449" s="36"/>
      <c r="BD449" s="36"/>
      <c r="BE449" s="36"/>
      <c r="BF449" s="36"/>
      <c r="BG449" s="36"/>
      <c r="BH449" s="36"/>
      <c r="BI449" s="36"/>
      <c r="BJ449" s="36"/>
      <c r="BK449" s="36"/>
      <c r="BL449" s="36"/>
      <c r="BM449" s="36"/>
      <c r="BN449" s="36"/>
      <c r="BO449" s="36"/>
      <c r="BP449" s="36"/>
      <c r="BQ449" s="36"/>
      <c r="BR449" s="36"/>
      <c r="BS449" s="36"/>
      <c r="BT449" s="36"/>
      <c r="BU449" s="36"/>
      <c r="BV449" s="36"/>
      <c r="BW449" s="36"/>
      <c r="BX449" s="36"/>
      <c r="BY449" s="36"/>
      <c r="BZ449" s="36"/>
      <c r="CA449" s="36"/>
      <c r="CB449" s="36"/>
      <c r="CC449" s="36"/>
      <c r="CD449" s="36"/>
      <c r="CE449" s="36"/>
      <c r="CF449" s="36"/>
      <c r="CG449" s="36"/>
      <c r="CH449" s="36"/>
      <c r="CI449" s="36"/>
      <c r="CJ449" s="36"/>
      <c r="CK449" s="36"/>
      <c r="CL449" s="36"/>
      <c r="CM449" s="36"/>
      <c r="CN449" s="36"/>
      <c r="CO449" s="36"/>
      <c r="CP449" s="36"/>
      <c r="CQ449" s="36"/>
      <c r="CR449" s="36"/>
      <c r="CS449" s="36"/>
      <c r="CT449" s="36"/>
      <c r="CU449" s="36"/>
      <c r="CV449" s="36"/>
      <c r="CW449" s="36"/>
      <c r="CX449" s="36"/>
      <c r="CY449" s="36"/>
      <c r="CZ449" s="36"/>
      <c r="DA449" s="36"/>
      <c r="DB449" s="36"/>
      <c r="DC449" s="36"/>
      <c r="DD449" s="36"/>
      <c r="DE449" s="36"/>
      <c r="DF449" s="36"/>
      <c r="DG449" s="36"/>
      <c r="DH449" s="36"/>
      <c r="DI449" s="36"/>
      <c r="DJ449" s="36"/>
      <c r="DK449" s="36"/>
      <c r="DL449" s="36"/>
      <c r="DM449" s="36"/>
      <c r="DN449" s="36"/>
      <c r="DO449" s="36"/>
      <c r="DP449" s="55">
        <v>0</v>
      </c>
      <c r="DQ449" s="37">
        <v>1</v>
      </c>
      <c r="DR449" s="37">
        <f>PRODUCT(Таблица1[[#This Row],[Столбец4]:[РЕГ НТЛ]])</f>
        <v>0</v>
      </c>
    </row>
    <row r="450" spans="1:122" x14ac:dyDescent="0.25">
      <c r="A450" s="35">
        <v>69</v>
      </c>
      <c r="B450" s="36" t="s">
        <v>320</v>
      </c>
      <c r="C450" s="36" t="s">
        <v>28</v>
      </c>
      <c r="D450" s="36" t="s">
        <v>11</v>
      </c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F450" s="36"/>
      <c r="AG450" s="36"/>
      <c r="AH450" s="36"/>
      <c r="AI450" s="36"/>
      <c r="AJ450" s="36"/>
      <c r="AK450" s="36">
        <v>6</v>
      </c>
      <c r="AL450" s="36"/>
      <c r="AM450" s="36"/>
      <c r="AN450" s="36"/>
      <c r="AO450" s="36"/>
      <c r="AP450" s="36"/>
      <c r="AQ450" s="36"/>
      <c r="AR450" s="36"/>
      <c r="AS450" s="36"/>
      <c r="AT450" s="36"/>
      <c r="AU450" s="36"/>
      <c r="AV450" s="36"/>
      <c r="AW450" s="36"/>
      <c r="AX450" s="36"/>
      <c r="AY450" s="36"/>
      <c r="AZ450" s="36"/>
      <c r="BA450" s="36"/>
      <c r="BB450" s="36"/>
      <c r="BC450" s="36"/>
      <c r="BD450" s="36"/>
      <c r="BE450" s="36"/>
      <c r="BF450" s="36"/>
      <c r="BG450" s="36"/>
      <c r="BH450" s="36"/>
      <c r="BI450" s="36"/>
      <c r="BJ450" s="36"/>
      <c r="BK450" s="36"/>
      <c r="BL450" s="36"/>
      <c r="BM450" s="36"/>
      <c r="BN450" s="36"/>
      <c r="BO450" s="36"/>
      <c r="BP450" s="36"/>
      <c r="BQ450" s="36"/>
      <c r="BR450" s="36"/>
      <c r="BS450" s="36"/>
      <c r="BT450" s="36"/>
      <c r="BU450" s="36"/>
      <c r="BV450" s="36"/>
      <c r="BW450" s="36"/>
      <c r="BX450" s="36"/>
      <c r="BY450" s="36"/>
      <c r="BZ450" s="36"/>
      <c r="CA450" s="36"/>
      <c r="CB450" s="36"/>
      <c r="CC450" s="36"/>
      <c r="CD450" s="36"/>
      <c r="CE450" s="36"/>
      <c r="CF450" s="36"/>
      <c r="CG450" s="36"/>
      <c r="CH450" s="36"/>
      <c r="CI450" s="36"/>
      <c r="CJ450" s="36"/>
      <c r="CK450" s="36"/>
      <c r="CL450" s="36"/>
      <c r="CM450" s="36"/>
      <c r="CN450" s="36"/>
      <c r="CO450" s="36"/>
      <c r="CP450" s="36"/>
      <c r="CQ450" s="36"/>
      <c r="CR450" s="36"/>
      <c r="CS450" s="36"/>
      <c r="CT450" s="36"/>
      <c r="CU450" s="36"/>
      <c r="CV450" s="36"/>
      <c r="CW450" s="36"/>
      <c r="CX450" s="36"/>
      <c r="CY450" s="36"/>
      <c r="CZ450" s="36"/>
      <c r="DA450" s="36"/>
      <c r="DB450" s="36"/>
      <c r="DC450" s="36"/>
      <c r="DD450" s="36"/>
      <c r="DE450" s="36"/>
      <c r="DF450" s="36"/>
      <c r="DG450" s="36"/>
      <c r="DH450" s="36"/>
      <c r="DI450" s="36"/>
      <c r="DJ450" s="36"/>
      <c r="DK450" s="36"/>
      <c r="DL450" s="36"/>
      <c r="DM450" s="36"/>
      <c r="DN450" s="36"/>
      <c r="DO450" s="36"/>
      <c r="DP450" s="55">
        <v>0</v>
      </c>
      <c r="DQ450" s="37">
        <v>1</v>
      </c>
      <c r="DR450" s="37">
        <f>PRODUCT(Таблица1[[#This Row],[Столбец4]:[РЕГ НТЛ]])</f>
        <v>0</v>
      </c>
    </row>
    <row r="451" spans="1:122" x14ac:dyDescent="0.25">
      <c r="A451" s="38">
        <v>98</v>
      </c>
      <c r="B451" s="39" t="s">
        <v>322</v>
      </c>
      <c r="C451" s="39" t="s">
        <v>28</v>
      </c>
      <c r="D451" s="39" t="s">
        <v>29</v>
      </c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39"/>
      <c r="AK451" s="39"/>
      <c r="AL451" s="39"/>
      <c r="AM451" s="39"/>
      <c r="AN451" s="39"/>
      <c r="AO451" s="39"/>
      <c r="AP451" s="39"/>
      <c r="AQ451" s="39"/>
      <c r="AR451" s="39"/>
      <c r="AS451" s="39"/>
      <c r="AT451" s="39"/>
      <c r="AU451" s="39"/>
      <c r="AV451" s="39"/>
      <c r="AW451" s="39"/>
      <c r="AX451" s="39"/>
      <c r="AY451" s="39"/>
      <c r="AZ451" s="39"/>
      <c r="BA451" s="39"/>
      <c r="BB451" s="39"/>
      <c r="BC451" s="39"/>
      <c r="BD451" s="39"/>
      <c r="BE451" s="39"/>
      <c r="BF451" s="39"/>
      <c r="BG451" s="39"/>
      <c r="BH451" s="39"/>
      <c r="BI451" s="39"/>
      <c r="BJ451" s="39"/>
      <c r="BK451" s="39"/>
      <c r="BL451" s="39"/>
      <c r="BM451" s="39"/>
      <c r="BN451" s="39"/>
      <c r="BO451" s="39"/>
      <c r="BP451" s="39"/>
      <c r="BQ451" s="39"/>
      <c r="BR451" s="39"/>
      <c r="BS451" s="39"/>
      <c r="BT451" s="39"/>
      <c r="BU451" s="39"/>
      <c r="BV451" s="39"/>
      <c r="BW451" s="39"/>
      <c r="BX451" s="39"/>
      <c r="BY451" s="39"/>
      <c r="BZ451" s="39"/>
      <c r="CA451" s="39"/>
      <c r="CB451" s="39"/>
      <c r="CC451" s="39"/>
      <c r="CD451" s="39"/>
      <c r="CE451" s="39"/>
      <c r="CF451" s="39"/>
      <c r="CG451" s="39"/>
      <c r="CH451" s="39"/>
      <c r="CI451" s="39"/>
      <c r="CJ451" s="39">
        <v>8.6</v>
      </c>
      <c r="CK451" s="39">
        <v>8.4</v>
      </c>
      <c r="CL451" s="39">
        <v>9</v>
      </c>
      <c r="CM451" s="39">
        <v>8.1999999999999993</v>
      </c>
      <c r="CN451" s="39"/>
      <c r="CO451" s="39"/>
      <c r="CP451" s="39"/>
      <c r="CQ451" s="39"/>
      <c r="CR451" s="39"/>
      <c r="CS451" s="39"/>
      <c r="CT451" s="39"/>
      <c r="CU451" s="39"/>
      <c r="CV451" s="39"/>
      <c r="CW451" s="39"/>
      <c r="CX451" s="39"/>
      <c r="CY451" s="39"/>
      <c r="CZ451" s="39"/>
      <c r="DA451" s="39"/>
      <c r="DB451" s="39"/>
      <c r="DC451" s="39"/>
      <c r="DD451" s="39"/>
      <c r="DE451" s="39"/>
      <c r="DF451" s="39"/>
      <c r="DG451" s="39"/>
      <c r="DH451" s="39"/>
      <c r="DI451" s="39"/>
      <c r="DJ451" s="39"/>
      <c r="DK451" s="39"/>
      <c r="DL451" s="39"/>
      <c r="DM451" s="39"/>
      <c r="DN451" s="39"/>
      <c r="DO451" s="39"/>
      <c r="DP451" s="55">
        <v>0</v>
      </c>
      <c r="DQ451" s="40">
        <v>1</v>
      </c>
      <c r="DR451" s="40">
        <f>PRODUCT(Таблица1[[#This Row],[Столбец4]:[РЕГ НТЛ]])</f>
        <v>0</v>
      </c>
    </row>
    <row r="452" spans="1:122" x14ac:dyDescent="0.25">
      <c r="A452" s="10">
        <v>38</v>
      </c>
      <c r="B452" s="2" t="s">
        <v>324</v>
      </c>
      <c r="C452" s="2" t="s">
        <v>30</v>
      </c>
      <c r="D452" s="2" t="s">
        <v>31</v>
      </c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>
        <v>8.6</v>
      </c>
      <c r="P452" s="2">
        <v>9</v>
      </c>
      <c r="Q452" s="2">
        <v>9.6</v>
      </c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55">
        <v>0</v>
      </c>
      <c r="DQ452" s="23">
        <v>1</v>
      </c>
      <c r="DR452" s="23">
        <f>PRODUCT(Таблица1[[#This Row],[Столбец4]:[РЕГ НТЛ]])</f>
        <v>0</v>
      </c>
    </row>
    <row r="453" spans="1:122" x14ac:dyDescent="0.25">
      <c r="A453" s="38">
        <v>112</v>
      </c>
      <c r="B453" s="39" t="s">
        <v>238</v>
      </c>
      <c r="C453" s="36" t="s">
        <v>28</v>
      </c>
      <c r="D453" s="39" t="s">
        <v>11</v>
      </c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9"/>
      <c r="AK453" s="39"/>
      <c r="AL453" s="39"/>
      <c r="AM453" s="39"/>
      <c r="AN453" s="39"/>
      <c r="AO453" s="39"/>
      <c r="AP453" s="39"/>
      <c r="AQ453" s="39"/>
      <c r="AR453" s="39"/>
      <c r="AS453" s="39"/>
      <c r="AT453" s="39"/>
      <c r="AU453" s="39"/>
      <c r="AV453" s="39"/>
      <c r="AW453" s="39"/>
      <c r="AX453" s="39"/>
      <c r="AY453" s="39"/>
      <c r="AZ453" s="39"/>
      <c r="BA453" s="39"/>
      <c r="BB453" s="39"/>
      <c r="BC453" s="39"/>
      <c r="BD453" s="39"/>
      <c r="BE453" s="39"/>
      <c r="BF453" s="39"/>
      <c r="BG453" s="39"/>
      <c r="BH453" s="39"/>
      <c r="BI453" s="39"/>
      <c r="BJ453" s="39"/>
      <c r="BK453" s="39"/>
      <c r="BL453" s="39"/>
      <c r="BM453" s="39"/>
      <c r="BN453" s="39"/>
      <c r="BO453" s="39"/>
      <c r="BP453" s="39"/>
      <c r="BQ453" s="39"/>
      <c r="BR453" s="39"/>
      <c r="BS453" s="39"/>
      <c r="BT453" s="39"/>
      <c r="BU453" s="39"/>
      <c r="BV453" s="39"/>
      <c r="BW453" s="39"/>
      <c r="BX453" s="39"/>
      <c r="BY453" s="39"/>
      <c r="BZ453" s="39"/>
      <c r="CA453" s="39"/>
      <c r="CB453" s="39"/>
      <c r="CC453" s="39"/>
      <c r="CD453" s="39"/>
      <c r="CE453" s="39"/>
      <c r="CF453" s="39"/>
      <c r="CG453" s="39"/>
      <c r="CH453" s="39"/>
      <c r="CI453" s="39"/>
      <c r="CJ453" s="39"/>
      <c r="CK453" s="39"/>
      <c r="CL453" s="39"/>
      <c r="CM453" s="39"/>
      <c r="CN453" s="39"/>
      <c r="CO453" s="39"/>
      <c r="CP453" s="39"/>
      <c r="CQ453" s="39"/>
      <c r="CR453" s="39"/>
      <c r="CS453" s="39"/>
      <c r="CT453" s="39"/>
      <c r="CU453" s="39"/>
      <c r="CV453" s="39"/>
      <c r="CW453" s="39"/>
      <c r="CX453" s="39"/>
      <c r="CY453" s="39"/>
      <c r="CZ453" s="39"/>
      <c r="DA453" s="39"/>
      <c r="DB453" s="39"/>
      <c r="DC453" s="39"/>
      <c r="DD453" s="39"/>
      <c r="DE453" s="39"/>
      <c r="DF453" s="39"/>
      <c r="DG453" s="39"/>
      <c r="DH453" s="39"/>
      <c r="DI453" s="39">
        <v>2</v>
      </c>
      <c r="DJ453" s="39"/>
      <c r="DK453" s="39"/>
      <c r="DL453" s="39"/>
      <c r="DM453" s="39"/>
      <c r="DN453" s="39"/>
      <c r="DO453" s="39"/>
      <c r="DP453" s="58">
        <v>8</v>
      </c>
      <c r="DQ453" s="40">
        <v>1</v>
      </c>
      <c r="DR453" s="40">
        <f>PRODUCT(Таблица1[[#This Row],[Столбец4]:[РЕГ НТЛ]])</f>
        <v>8</v>
      </c>
    </row>
    <row r="454" spans="1:122" x14ac:dyDescent="0.25">
      <c r="A454" s="35">
        <v>112</v>
      </c>
      <c r="B454" s="36" t="s">
        <v>238</v>
      </c>
      <c r="C454" s="36" t="s">
        <v>28</v>
      </c>
      <c r="D454" s="36" t="s">
        <v>11</v>
      </c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F454" s="36"/>
      <c r="AG454" s="36"/>
      <c r="AH454" s="36"/>
      <c r="AI454" s="36"/>
      <c r="AJ454" s="36"/>
      <c r="AK454" s="36"/>
      <c r="AL454" s="36"/>
      <c r="AM454" s="36"/>
      <c r="AN454" s="36"/>
      <c r="AO454" s="36"/>
      <c r="AP454" s="36"/>
      <c r="AQ454" s="36"/>
      <c r="AR454" s="36"/>
      <c r="AS454" s="36"/>
      <c r="AT454" s="36"/>
      <c r="AU454" s="36"/>
      <c r="AV454" s="36"/>
      <c r="AW454" s="36"/>
      <c r="AX454" s="36"/>
      <c r="AY454" s="36"/>
      <c r="AZ454" s="36"/>
      <c r="BA454" s="36"/>
      <c r="BB454" s="36"/>
      <c r="BC454" s="36"/>
      <c r="BD454" s="36"/>
      <c r="BE454" s="36"/>
      <c r="BF454" s="36"/>
      <c r="BG454" s="36"/>
      <c r="BH454" s="36"/>
      <c r="BI454" s="36"/>
      <c r="BJ454" s="36"/>
      <c r="BK454" s="36"/>
      <c r="BL454" s="36"/>
      <c r="BM454" s="36"/>
      <c r="BN454" s="36"/>
      <c r="BO454" s="36"/>
      <c r="BP454" s="36"/>
      <c r="BQ454" s="36"/>
      <c r="BR454" s="36"/>
      <c r="BS454" s="36"/>
      <c r="BT454" s="36"/>
      <c r="BU454" s="36"/>
      <c r="BV454" s="36"/>
      <c r="BW454" s="36"/>
      <c r="BX454" s="36"/>
      <c r="BY454" s="36"/>
      <c r="BZ454" s="36">
        <v>2</v>
      </c>
      <c r="CA454" s="36"/>
      <c r="CB454" s="36"/>
      <c r="CC454" s="36"/>
      <c r="CD454" s="36"/>
      <c r="CE454" s="36"/>
      <c r="CF454" s="36"/>
      <c r="CG454" s="36"/>
      <c r="CH454" s="36"/>
      <c r="CI454" s="36"/>
      <c r="CJ454" s="36"/>
      <c r="CK454" s="36"/>
      <c r="CL454" s="36"/>
      <c r="CM454" s="36"/>
      <c r="CN454" s="36"/>
      <c r="CO454" s="36"/>
      <c r="CP454" s="36"/>
      <c r="CQ454" s="36"/>
      <c r="CR454" s="36"/>
      <c r="CS454" s="36"/>
      <c r="CT454" s="36"/>
      <c r="CU454" s="36"/>
      <c r="CV454" s="36"/>
      <c r="CW454" s="36"/>
      <c r="CX454" s="36"/>
      <c r="CY454" s="36"/>
      <c r="CZ454" s="36"/>
      <c r="DA454" s="36"/>
      <c r="DB454" s="36"/>
      <c r="DC454" s="36"/>
      <c r="DD454" s="36"/>
      <c r="DE454" s="36"/>
      <c r="DF454" s="36"/>
      <c r="DG454" s="36"/>
      <c r="DH454" s="36"/>
      <c r="DI454" s="36"/>
      <c r="DJ454" s="36"/>
      <c r="DK454" s="36"/>
      <c r="DL454" s="36"/>
      <c r="DM454" s="36"/>
      <c r="DN454" s="36"/>
      <c r="DO454" s="36"/>
      <c r="DP454" s="56">
        <v>0</v>
      </c>
      <c r="DQ454" s="37">
        <v>1</v>
      </c>
      <c r="DR454" s="37">
        <f>PRODUCT(Таблица1[[#This Row],[Столбец4]:[РЕГ НТЛ]])</f>
        <v>0</v>
      </c>
    </row>
    <row r="455" spans="1:122" x14ac:dyDescent="0.25">
      <c r="A455" s="35">
        <v>68</v>
      </c>
      <c r="B455" s="36" t="s">
        <v>325</v>
      </c>
      <c r="C455" s="36" t="s">
        <v>28</v>
      </c>
      <c r="D455" s="36" t="s">
        <v>29</v>
      </c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F455" s="36"/>
      <c r="AG455" s="36"/>
      <c r="AH455" s="36"/>
      <c r="AI455" s="36"/>
      <c r="AJ455" s="36"/>
      <c r="AK455" s="36"/>
      <c r="AL455" s="36"/>
      <c r="AM455" s="36"/>
      <c r="AN455" s="36"/>
      <c r="AO455" s="36"/>
      <c r="AP455" s="36"/>
      <c r="AQ455" s="36"/>
      <c r="AR455" s="36"/>
      <c r="AS455" s="36"/>
      <c r="AT455" s="36"/>
      <c r="AU455" s="36"/>
      <c r="AV455" s="36"/>
      <c r="AW455" s="36"/>
      <c r="AX455" s="36"/>
      <c r="AY455" s="36">
        <v>8.6</v>
      </c>
      <c r="AZ455" s="36">
        <v>8.8000000000000007</v>
      </c>
      <c r="BA455" s="36">
        <v>9.4</v>
      </c>
      <c r="BB455" s="36"/>
      <c r="BC455" s="36"/>
      <c r="BD455" s="36"/>
      <c r="BE455" s="36"/>
      <c r="BF455" s="36"/>
      <c r="BG455" s="36"/>
      <c r="BH455" s="36"/>
      <c r="BI455" s="36"/>
      <c r="BJ455" s="36"/>
      <c r="BK455" s="36"/>
      <c r="BL455" s="36"/>
      <c r="BM455" s="36"/>
      <c r="BN455" s="36"/>
      <c r="BO455" s="36"/>
      <c r="BP455" s="36"/>
      <c r="BQ455" s="36"/>
      <c r="BR455" s="36"/>
      <c r="BS455" s="36"/>
      <c r="BT455" s="36"/>
      <c r="BU455" s="36"/>
      <c r="BV455" s="36"/>
      <c r="BW455" s="36"/>
      <c r="BX455" s="36"/>
      <c r="BY455" s="36"/>
      <c r="BZ455" s="36"/>
      <c r="CA455" s="36"/>
      <c r="CB455" s="36"/>
      <c r="CC455" s="36"/>
      <c r="CD455" s="36"/>
      <c r="CE455" s="36"/>
      <c r="CF455" s="36"/>
      <c r="CG455" s="36"/>
      <c r="CH455" s="36"/>
      <c r="CI455" s="36"/>
      <c r="CJ455" s="36"/>
      <c r="CK455" s="36"/>
      <c r="CL455" s="36"/>
      <c r="CM455" s="36"/>
      <c r="CN455" s="36"/>
      <c r="CO455" s="36"/>
      <c r="CP455" s="36"/>
      <c r="CQ455" s="36"/>
      <c r="CR455" s="36"/>
      <c r="CS455" s="36"/>
      <c r="CT455" s="36"/>
      <c r="CU455" s="36"/>
      <c r="CV455" s="36"/>
      <c r="CW455" s="36"/>
      <c r="CX455" s="36"/>
      <c r="CY455" s="36"/>
      <c r="CZ455" s="36"/>
      <c r="DA455" s="36"/>
      <c r="DB455" s="36"/>
      <c r="DC455" s="36"/>
      <c r="DD455" s="36"/>
      <c r="DE455" s="36"/>
      <c r="DF455" s="36"/>
      <c r="DG455" s="36"/>
      <c r="DH455" s="36"/>
      <c r="DI455" s="36"/>
      <c r="DJ455" s="36"/>
      <c r="DK455" s="36"/>
      <c r="DL455" s="36"/>
      <c r="DM455" s="36"/>
      <c r="DN455" s="36"/>
      <c r="DO455" s="36"/>
      <c r="DP455" s="55">
        <v>0</v>
      </c>
      <c r="DQ455" s="37">
        <v>1</v>
      </c>
      <c r="DR455" s="37">
        <f>PRODUCT(Таблица1[[#This Row],[Столбец4]:[РЕГ НТЛ]])</f>
        <v>0</v>
      </c>
    </row>
    <row r="456" spans="1:122" x14ac:dyDescent="0.25">
      <c r="A456" s="35">
        <v>49</v>
      </c>
      <c r="B456" s="36" t="s">
        <v>326</v>
      </c>
      <c r="C456" s="36" t="s">
        <v>28</v>
      </c>
      <c r="D456" s="36" t="s">
        <v>29</v>
      </c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F456" s="36"/>
      <c r="AG456" s="36"/>
      <c r="AH456" s="36"/>
      <c r="AI456" s="36"/>
      <c r="AJ456" s="36"/>
      <c r="AK456" s="36"/>
      <c r="AL456" s="36"/>
      <c r="AM456" s="36"/>
      <c r="AN456" s="36"/>
      <c r="AO456" s="36"/>
      <c r="AP456" s="36"/>
      <c r="AQ456" s="36"/>
      <c r="AR456" s="36"/>
      <c r="AS456" s="36"/>
      <c r="AT456" s="36"/>
      <c r="AU456" s="36"/>
      <c r="AV456" s="36"/>
      <c r="AW456" s="36"/>
      <c r="AX456" s="36"/>
      <c r="AY456" s="36">
        <v>8.4</v>
      </c>
      <c r="AZ456" s="36">
        <v>8.4</v>
      </c>
      <c r="BA456" s="36">
        <v>9</v>
      </c>
      <c r="BB456" s="36"/>
      <c r="BC456" s="36"/>
      <c r="BD456" s="36"/>
      <c r="BE456" s="36"/>
      <c r="BF456" s="36"/>
      <c r="BG456" s="36"/>
      <c r="BH456" s="36"/>
      <c r="BI456" s="36"/>
      <c r="BJ456" s="36"/>
      <c r="BK456" s="36"/>
      <c r="BL456" s="36"/>
      <c r="BM456" s="36"/>
      <c r="BN456" s="36"/>
      <c r="BO456" s="36"/>
      <c r="BP456" s="36"/>
      <c r="BQ456" s="36"/>
      <c r="BR456" s="36"/>
      <c r="BS456" s="36"/>
      <c r="BT456" s="36"/>
      <c r="BU456" s="36"/>
      <c r="BV456" s="36"/>
      <c r="BW456" s="36"/>
      <c r="BX456" s="36"/>
      <c r="BY456" s="36"/>
      <c r="BZ456" s="36"/>
      <c r="CA456" s="36"/>
      <c r="CB456" s="36"/>
      <c r="CC456" s="36"/>
      <c r="CD456" s="36"/>
      <c r="CE456" s="36"/>
      <c r="CF456" s="36"/>
      <c r="CG456" s="36"/>
      <c r="CH456" s="36"/>
      <c r="CI456" s="36"/>
      <c r="CJ456" s="36"/>
      <c r="CK456" s="36"/>
      <c r="CL456" s="36"/>
      <c r="CM456" s="36"/>
      <c r="CN456" s="36"/>
      <c r="CO456" s="36"/>
      <c r="CP456" s="36"/>
      <c r="CQ456" s="36"/>
      <c r="CR456" s="36"/>
      <c r="CS456" s="36"/>
      <c r="CT456" s="36"/>
      <c r="CU456" s="36"/>
      <c r="CV456" s="36"/>
      <c r="CW456" s="36"/>
      <c r="CX456" s="36"/>
      <c r="CY456" s="36"/>
      <c r="CZ456" s="36"/>
      <c r="DA456" s="36"/>
      <c r="DB456" s="36"/>
      <c r="DC456" s="36"/>
      <c r="DD456" s="36"/>
      <c r="DE456" s="36"/>
      <c r="DF456" s="36"/>
      <c r="DG456" s="36"/>
      <c r="DH456" s="36"/>
      <c r="DI456" s="36"/>
      <c r="DJ456" s="36"/>
      <c r="DK456" s="36"/>
      <c r="DL456" s="36"/>
      <c r="DM456" s="36"/>
      <c r="DN456" s="36"/>
      <c r="DO456" s="36"/>
      <c r="DP456" s="55">
        <v>0</v>
      </c>
      <c r="DQ456" s="37">
        <v>0</v>
      </c>
      <c r="DR456" s="37">
        <f>PRODUCT(Таблица1[[#This Row],[Столбец4]:[РЕГ НТЛ]])</f>
        <v>0</v>
      </c>
    </row>
    <row r="457" spans="1:122" x14ac:dyDescent="0.25">
      <c r="A457" s="10">
        <v>6</v>
      </c>
      <c r="B457" s="2" t="s">
        <v>327</v>
      </c>
      <c r="C457" s="36" t="s">
        <v>23</v>
      </c>
      <c r="D457" s="2" t="s">
        <v>114</v>
      </c>
      <c r="E457" s="2"/>
      <c r="F457" s="2"/>
      <c r="G457" s="2">
        <v>5</v>
      </c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55">
        <v>0</v>
      </c>
      <c r="DQ457" s="23">
        <v>1</v>
      </c>
      <c r="DR457" s="23">
        <f>PRODUCT(Таблица1[[#This Row],[Столбец4]:[РЕГ НТЛ]])</f>
        <v>0</v>
      </c>
    </row>
    <row r="458" spans="1:122" x14ac:dyDescent="0.25">
      <c r="A458" s="35">
        <v>91</v>
      </c>
      <c r="B458" s="36" t="s">
        <v>328</v>
      </c>
      <c r="C458" s="36" t="s">
        <v>32</v>
      </c>
      <c r="D458" s="36" t="s">
        <v>162</v>
      </c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F458" s="36"/>
      <c r="AG458" s="36"/>
      <c r="AH458" s="36"/>
      <c r="AI458" s="36"/>
      <c r="AJ458" s="36"/>
      <c r="AK458" s="36"/>
      <c r="AL458" s="36"/>
      <c r="AM458" s="36"/>
      <c r="AN458" s="36"/>
      <c r="AO458" s="36"/>
      <c r="AP458" s="36"/>
      <c r="AQ458" s="36"/>
      <c r="AR458" s="36"/>
      <c r="AS458" s="36"/>
      <c r="AT458" s="36"/>
      <c r="AU458" s="36"/>
      <c r="AV458" s="36"/>
      <c r="AW458" s="36"/>
      <c r="AX458" s="36"/>
      <c r="AY458" s="36"/>
      <c r="AZ458" s="36"/>
      <c r="BA458" s="36"/>
      <c r="BB458" s="36"/>
      <c r="BC458" s="36"/>
      <c r="BD458" s="36"/>
      <c r="BE458" s="36"/>
      <c r="BF458" s="36"/>
      <c r="BG458" s="36"/>
      <c r="BH458" s="36"/>
      <c r="BI458" s="36"/>
      <c r="BJ458" s="36"/>
      <c r="BK458" s="36"/>
      <c r="BL458" s="36"/>
      <c r="BM458" s="36"/>
      <c r="BN458" s="36"/>
      <c r="BO458" s="36"/>
      <c r="BP458" s="36"/>
      <c r="BQ458" s="36"/>
      <c r="BR458" s="36"/>
      <c r="BS458" s="36"/>
      <c r="BT458" s="36"/>
      <c r="BU458" s="36"/>
      <c r="BV458" s="36"/>
      <c r="BW458" s="36"/>
      <c r="BX458" s="36"/>
      <c r="BY458" s="36"/>
      <c r="BZ458" s="36"/>
      <c r="CA458" s="36"/>
      <c r="CB458" s="36"/>
      <c r="CC458" s="36"/>
      <c r="CD458" s="36"/>
      <c r="CE458" s="36"/>
      <c r="CF458" s="36"/>
      <c r="CG458" s="36"/>
      <c r="CH458" s="36"/>
      <c r="CI458" s="36"/>
      <c r="CJ458" s="36"/>
      <c r="CK458" s="36"/>
      <c r="CL458" s="36"/>
      <c r="CM458" s="36"/>
      <c r="CN458" s="36">
        <v>9</v>
      </c>
      <c r="CO458" s="36">
        <v>9</v>
      </c>
      <c r="CP458" s="36">
        <v>9</v>
      </c>
      <c r="CQ458" s="36"/>
      <c r="CR458" s="36"/>
      <c r="CS458" s="36"/>
      <c r="CT458" s="36"/>
      <c r="CU458" s="36"/>
      <c r="CV458" s="36"/>
      <c r="CW458" s="36"/>
      <c r="CX458" s="36"/>
      <c r="CY458" s="36"/>
      <c r="CZ458" s="36"/>
      <c r="DA458" s="36"/>
      <c r="DB458" s="36"/>
      <c r="DC458" s="36"/>
      <c r="DD458" s="36"/>
      <c r="DE458" s="36"/>
      <c r="DF458" s="36"/>
      <c r="DG458" s="36"/>
      <c r="DH458" s="36"/>
      <c r="DI458" s="36"/>
      <c r="DJ458" s="36"/>
      <c r="DK458" s="36"/>
      <c r="DL458" s="36"/>
      <c r="DM458" s="36"/>
      <c r="DN458" s="36"/>
      <c r="DO458" s="36"/>
      <c r="DP458" s="56">
        <v>0</v>
      </c>
      <c r="DQ458" s="37">
        <v>0</v>
      </c>
      <c r="DR458" s="37">
        <f>PRODUCT(Таблица1[[#This Row],[Столбец4]:[РЕГ НТЛ]])</f>
        <v>0</v>
      </c>
    </row>
    <row r="459" spans="1:122" x14ac:dyDescent="0.25">
      <c r="A459" s="44">
        <v>2</v>
      </c>
      <c r="B459" s="2" t="s">
        <v>329</v>
      </c>
      <c r="C459" s="2" t="s">
        <v>30</v>
      </c>
      <c r="D459" s="19" t="s">
        <v>31</v>
      </c>
      <c r="E459" s="45"/>
      <c r="F459" s="19"/>
      <c r="G459" s="19"/>
      <c r="H459" s="19"/>
      <c r="I459" s="19"/>
      <c r="J459" s="19"/>
      <c r="K459" s="19"/>
      <c r="L459" s="19"/>
      <c r="M459" s="19"/>
      <c r="N459" s="19"/>
      <c r="O459" s="19">
        <v>9.6</v>
      </c>
      <c r="P459" s="19">
        <v>9.8000000000000007</v>
      </c>
      <c r="Q459" s="19">
        <v>9.6</v>
      </c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  <c r="CC459" s="19"/>
      <c r="CD459" s="19"/>
      <c r="CE459" s="19"/>
      <c r="CF459" s="19"/>
      <c r="CG459" s="19"/>
      <c r="CH459" s="19"/>
      <c r="CI459" s="19"/>
      <c r="CJ459" s="19"/>
      <c r="CK459" s="47"/>
      <c r="CL459" s="19"/>
      <c r="CM459" s="19"/>
      <c r="CN459" s="19"/>
      <c r="CO459" s="19"/>
      <c r="CP459" s="19"/>
      <c r="CQ459" s="19"/>
      <c r="CR459" s="19"/>
      <c r="CS459" s="19"/>
      <c r="CT459" s="19"/>
      <c r="CU459" s="19"/>
      <c r="CV459" s="19"/>
      <c r="CW459" s="19"/>
      <c r="CX459" s="19"/>
      <c r="CY459" s="19"/>
      <c r="CZ459" s="19"/>
      <c r="DA459" s="19"/>
      <c r="DB459" s="19"/>
      <c r="DC459" s="19"/>
      <c r="DD459" s="19"/>
      <c r="DE459" s="19"/>
      <c r="DF459" s="19"/>
      <c r="DG459" s="19"/>
      <c r="DH459" s="19"/>
      <c r="DI459" s="19"/>
      <c r="DJ459" s="19"/>
      <c r="DK459" s="19"/>
      <c r="DL459" s="19"/>
      <c r="DM459" s="19"/>
      <c r="DN459" s="19"/>
      <c r="DO459" s="19"/>
      <c r="DP459" s="55">
        <v>0</v>
      </c>
      <c r="DQ459" s="23">
        <v>0</v>
      </c>
      <c r="DR459" s="24">
        <f>PRODUCT(Таблица1[[#This Row],[Столбец4]:[РЕГ НТЛ]])</f>
        <v>0</v>
      </c>
    </row>
    <row r="460" spans="1:122" x14ac:dyDescent="0.25">
      <c r="A460" s="10">
        <v>2</v>
      </c>
      <c r="B460" s="2" t="s">
        <v>329</v>
      </c>
      <c r="C460" s="2" t="s">
        <v>30</v>
      </c>
      <c r="D460" s="2" t="s">
        <v>12</v>
      </c>
      <c r="E460" s="2"/>
      <c r="F460" s="2">
        <v>4</v>
      </c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56">
        <v>0</v>
      </c>
      <c r="DQ460" s="23">
        <v>0</v>
      </c>
      <c r="DR460" s="23">
        <f>PRODUCT(Таблица1[[#This Row],[Столбец4]:[РЕГ НТЛ]])</f>
        <v>0</v>
      </c>
    </row>
    <row r="461" spans="1:122" x14ac:dyDescent="0.25">
      <c r="A461" s="10">
        <v>2</v>
      </c>
      <c r="B461" s="2" t="s">
        <v>329</v>
      </c>
      <c r="C461" s="2" t="s">
        <v>30</v>
      </c>
      <c r="D461" s="2" t="s">
        <v>12</v>
      </c>
      <c r="E461" s="2"/>
      <c r="F461" s="2"/>
      <c r="G461" s="2">
        <v>4</v>
      </c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55">
        <v>0</v>
      </c>
      <c r="DQ461" s="23">
        <v>0</v>
      </c>
      <c r="DR461" s="23">
        <f>PRODUCT(Таблица1[[#This Row],[Столбец4]:[РЕГ НТЛ]])</f>
        <v>0</v>
      </c>
    </row>
    <row r="462" spans="1:122" x14ac:dyDescent="0.25">
      <c r="A462" s="35">
        <v>116</v>
      </c>
      <c r="B462" s="36" t="s">
        <v>239</v>
      </c>
      <c r="C462" s="36" t="s">
        <v>23</v>
      </c>
      <c r="D462" s="36" t="s">
        <v>53</v>
      </c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F462" s="36"/>
      <c r="AG462" s="36"/>
      <c r="AH462" s="36"/>
      <c r="AI462" s="36"/>
      <c r="AJ462" s="36"/>
      <c r="AK462" s="36"/>
      <c r="AL462" s="36"/>
      <c r="AM462" s="36"/>
      <c r="AN462" s="36"/>
      <c r="AO462" s="36"/>
      <c r="AP462" s="36"/>
      <c r="AQ462" s="36"/>
      <c r="AR462" s="36"/>
      <c r="AS462" s="36"/>
      <c r="AT462" s="36"/>
      <c r="AU462" s="36"/>
      <c r="AV462" s="36"/>
      <c r="AW462" s="36"/>
      <c r="AX462" s="36"/>
      <c r="AY462" s="36"/>
      <c r="AZ462" s="36"/>
      <c r="BA462" s="36"/>
      <c r="BB462" s="36"/>
      <c r="BC462" s="36"/>
      <c r="BD462" s="36"/>
      <c r="BE462" s="36"/>
      <c r="BF462" s="36"/>
      <c r="BG462" s="36"/>
      <c r="BH462" s="36"/>
      <c r="BI462" s="36"/>
      <c r="BJ462" s="36"/>
      <c r="BK462" s="36"/>
      <c r="BL462" s="36"/>
      <c r="BM462" s="36"/>
      <c r="BN462" s="36"/>
      <c r="BO462" s="36"/>
      <c r="BP462" s="36"/>
      <c r="BQ462" s="36"/>
      <c r="BR462" s="36"/>
      <c r="BS462" s="36"/>
      <c r="BT462" s="36"/>
      <c r="BU462" s="36"/>
      <c r="BV462" s="36"/>
      <c r="BW462" s="36"/>
      <c r="BX462" s="36"/>
      <c r="BY462" s="36"/>
      <c r="BZ462" s="36">
        <v>6</v>
      </c>
      <c r="CA462" s="36"/>
      <c r="CB462" s="36"/>
      <c r="CC462" s="36"/>
      <c r="CD462" s="36"/>
      <c r="CE462" s="36"/>
      <c r="CF462" s="36"/>
      <c r="CG462" s="36"/>
      <c r="CH462" s="36"/>
      <c r="CI462" s="36"/>
      <c r="CJ462" s="36"/>
      <c r="CK462" s="36"/>
      <c r="CL462" s="36"/>
      <c r="CM462" s="36"/>
      <c r="CN462" s="36"/>
      <c r="CO462" s="36"/>
      <c r="CP462" s="36"/>
      <c r="CQ462" s="36"/>
      <c r="CR462" s="36"/>
      <c r="CS462" s="36"/>
      <c r="CT462" s="36"/>
      <c r="CU462" s="36"/>
      <c r="CV462" s="36"/>
      <c r="CW462" s="36"/>
      <c r="CX462" s="36"/>
      <c r="CY462" s="36"/>
      <c r="CZ462" s="36"/>
      <c r="DA462" s="36"/>
      <c r="DB462" s="36"/>
      <c r="DC462" s="36"/>
      <c r="DD462" s="36"/>
      <c r="DE462" s="36"/>
      <c r="DF462" s="36"/>
      <c r="DG462" s="36"/>
      <c r="DH462" s="36"/>
      <c r="DI462" s="36"/>
      <c r="DJ462" s="36"/>
      <c r="DK462" s="36"/>
      <c r="DL462" s="36"/>
      <c r="DM462" s="36"/>
      <c r="DN462" s="36"/>
      <c r="DO462" s="36"/>
      <c r="DP462" s="56">
        <v>0</v>
      </c>
      <c r="DQ462" s="61">
        <v>0.5</v>
      </c>
      <c r="DR462" s="37">
        <f>PRODUCT(Таблица1[[#This Row],[Столбец4]:[РЕГ НТЛ]])</f>
        <v>0</v>
      </c>
    </row>
    <row r="463" spans="1:122" x14ac:dyDescent="0.25">
      <c r="A463" s="38">
        <v>116</v>
      </c>
      <c r="B463" s="39" t="s">
        <v>239</v>
      </c>
      <c r="C463" s="36" t="s">
        <v>23</v>
      </c>
      <c r="D463" s="39" t="s">
        <v>53</v>
      </c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39"/>
      <c r="AK463" s="39"/>
      <c r="AL463" s="39"/>
      <c r="AM463" s="39"/>
      <c r="AN463" s="39"/>
      <c r="AO463" s="39"/>
      <c r="AP463" s="39"/>
      <c r="AQ463" s="39"/>
      <c r="AR463" s="39"/>
      <c r="AS463" s="39"/>
      <c r="AT463" s="39"/>
      <c r="AU463" s="39"/>
      <c r="AV463" s="39"/>
      <c r="AW463" s="39"/>
      <c r="AX463" s="39"/>
      <c r="AY463" s="39"/>
      <c r="AZ463" s="39"/>
      <c r="BA463" s="39"/>
      <c r="BB463" s="39"/>
      <c r="BC463" s="39"/>
      <c r="BD463" s="39"/>
      <c r="BE463" s="39"/>
      <c r="BF463" s="39"/>
      <c r="BG463" s="39"/>
      <c r="BH463" s="39"/>
      <c r="BI463" s="39"/>
      <c r="BJ463" s="39"/>
      <c r="BK463" s="39"/>
      <c r="BL463" s="39"/>
      <c r="BM463" s="39"/>
      <c r="BN463" s="39"/>
      <c r="BO463" s="39"/>
      <c r="BP463" s="39"/>
      <c r="BQ463" s="39"/>
      <c r="BR463" s="39"/>
      <c r="BS463" s="39"/>
      <c r="BT463" s="39"/>
      <c r="BU463" s="39"/>
      <c r="BV463" s="39"/>
      <c r="BW463" s="39"/>
      <c r="BX463" s="39"/>
      <c r="BY463" s="39"/>
      <c r="BZ463" s="39"/>
      <c r="CA463" s="39">
        <v>4</v>
      </c>
      <c r="CB463" s="39"/>
      <c r="CC463" s="39"/>
      <c r="CD463" s="39"/>
      <c r="CE463" s="39"/>
      <c r="CF463" s="39"/>
      <c r="CG463" s="39"/>
      <c r="CH463" s="39"/>
      <c r="CI463" s="39"/>
      <c r="CJ463" s="39"/>
      <c r="CK463" s="39"/>
      <c r="CL463" s="39"/>
      <c r="CM463" s="39"/>
      <c r="CN463" s="39"/>
      <c r="CO463" s="39"/>
      <c r="CP463" s="39"/>
      <c r="CQ463" s="39"/>
      <c r="CR463" s="39"/>
      <c r="CS463" s="39"/>
      <c r="CT463" s="39"/>
      <c r="CU463" s="39"/>
      <c r="CV463" s="39"/>
      <c r="CW463" s="39"/>
      <c r="CX463" s="39"/>
      <c r="CY463" s="39"/>
      <c r="CZ463" s="39"/>
      <c r="DA463" s="39"/>
      <c r="DB463" s="39"/>
      <c r="DC463" s="39"/>
      <c r="DD463" s="39"/>
      <c r="DE463" s="39"/>
      <c r="DF463" s="39"/>
      <c r="DG463" s="39"/>
      <c r="DH463" s="39"/>
      <c r="DI463" s="39"/>
      <c r="DJ463" s="39"/>
      <c r="DK463" s="39"/>
      <c r="DL463" s="39"/>
      <c r="DM463" s="39"/>
      <c r="DN463" s="39"/>
      <c r="DO463" s="39"/>
      <c r="DP463" s="55">
        <v>0</v>
      </c>
      <c r="DQ463" s="61">
        <v>0.5</v>
      </c>
      <c r="DR463" s="40">
        <f>PRODUCT(Таблица1[[#This Row],[Столбец4]:[РЕГ НТЛ]])</f>
        <v>0</v>
      </c>
    </row>
    <row r="464" spans="1:122" x14ac:dyDescent="0.25">
      <c r="A464" s="35">
        <v>88</v>
      </c>
      <c r="B464" s="36" t="s">
        <v>330</v>
      </c>
      <c r="C464" s="36" t="s">
        <v>28</v>
      </c>
      <c r="D464" s="36" t="s">
        <v>29</v>
      </c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F464" s="36"/>
      <c r="AG464" s="36"/>
      <c r="AH464" s="36"/>
      <c r="AI464" s="36"/>
      <c r="AJ464" s="36"/>
      <c r="AK464" s="36"/>
      <c r="AL464" s="36"/>
      <c r="AM464" s="36"/>
      <c r="AN464" s="36"/>
      <c r="AO464" s="36"/>
      <c r="AP464" s="36"/>
      <c r="AQ464" s="36"/>
      <c r="AR464" s="36"/>
      <c r="AS464" s="36"/>
      <c r="AT464" s="36"/>
      <c r="AU464" s="36"/>
      <c r="AV464" s="36"/>
      <c r="AW464" s="36"/>
      <c r="AX464" s="36"/>
      <c r="AY464" s="36"/>
      <c r="AZ464" s="36"/>
      <c r="BA464" s="36"/>
      <c r="BB464" s="36"/>
      <c r="BC464" s="36"/>
      <c r="BD464" s="36"/>
      <c r="BE464" s="36"/>
      <c r="BF464" s="36"/>
      <c r="BG464" s="36"/>
      <c r="BH464" s="36"/>
      <c r="BI464" s="36"/>
      <c r="BJ464" s="36"/>
      <c r="BK464" s="36"/>
      <c r="BL464" s="36"/>
      <c r="BM464" s="36"/>
      <c r="BN464" s="36"/>
      <c r="BO464" s="36"/>
      <c r="BP464" s="36"/>
      <c r="BQ464" s="36"/>
      <c r="BR464" s="36"/>
      <c r="BS464" s="36"/>
      <c r="BT464" s="36"/>
      <c r="BU464" s="36"/>
      <c r="BV464" s="36"/>
      <c r="BW464" s="36"/>
      <c r="BX464" s="36"/>
      <c r="BY464" s="36"/>
      <c r="BZ464" s="36"/>
      <c r="CA464" s="36"/>
      <c r="CB464" s="36"/>
      <c r="CC464" s="36"/>
      <c r="CD464" s="36"/>
      <c r="CE464" s="36"/>
      <c r="CF464" s="36"/>
      <c r="CG464" s="36"/>
      <c r="CH464" s="36"/>
      <c r="CI464" s="36"/>
      <c r="CJ464" s="67">
        <v>8.8000000000000007</v>
      </c>
      <c r="CK464" s="67">
        <v>8.4</v>
      </c>
      <c r="CL464" s="67">
        <v>8.8000000000000007</v>
      </c>
      <c r="CM464" s="67">
        <v>8.8000000000000007</v>
      </c>
      <c r="CN464" s="36"/>
      <c r="CO464" s="36"/>
      <c r="CP464" s="36"/>
      <c r="CQ464" s="36"/>
      <c r="CR464" s="36"/>
      <c r="CS464" s="36"/>
      <c r="CT464" s="36"/>
      <c r="CU464" s="36"/>
      <c r="CV464" s="36"/>
      <c r="CW464" s="36"/>
      <c r="CX464" s="36"/>
      <c r="CY464" s="36"/>
      <c r="CZ464" s="36"/>
      <c r="DA464" s="36"/>
      <c r="DB464" s="36"/>
      <c r="DC464" s="36"/>
      <c r="DD464" s="36"/>
      <c r="DE464" s="36"/>
      <c r="DF464" s="36"/>
      <c r="DG464" s="36"/>
      <c r="DH464" s="36"/>
      <c r="DI464" s="36"/>
      <c r="DJ464" s="36"/>
      <c r="DK464" s="36"/>
      <c r="DL464" s="36"/>
      <c r="DM464" s="36"/>
      <c r="DN464" s="36"/>
      <c r="DO464" s="36"/>
      <c r="DP464" s="55">
        <v>0</v>
      </c>
      <c r="DQ464" s="37">
        <v>1</v>
      </c>
      <c r="DR464" s="37">
        <f>PRODUCT(Таблица1[[#This Row],[Столбец4]:[РЕГ НТЛ]])</f>
        <v>0</v>
      </c>
    </row>
    <row r="465" spans="1:122" x14ac:dyDescent="0.25">
      <c r="A465" s="35">
        <v>74</v>
      </c>
      <c r="B465" s="36" t="s">
        <v>240</v>
      </c>
      <c r="C465" s="36" t="s">
        <v>28</v>
      </c>
      <c r="D465" s="36" t="s">
        <v>11</v>
      </c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F465" s="36"/>
      <c r="AG465" s="36"/>
      <c r="AH465" s="36"/>
      <c r="AI465" s="36"/>
      <c r="AJ465" s="36"/>
      <c r="AK465" s="36"/>
      <c r="AL465" s="36"/>
      <c r="AM465" s="36"/>
      <c r="AN465" s="36"/>
      <c r="AO465" s="36"/>
      <c r="AP465" s="36"/>
      <c r="AQ465" s="36"/>
      <c r="AR465" s="36"/>
      <c r="AS465" s="36"/>
      <c r="AT465" s="36"/>
      <c r="AU465" s="36"/>
      <c r="AV465" s="36"/>
      <c r="AW465" s="36"/>
      <c r="AX465" s="36"/>
      <c r="AY465" s="36"/>
      <c r="AZ465" s="36"/>
      <c r="BA465" s="36"/>
      <c r="BB465" s="36"/>
      <c r="BC465" s="36"/>
      <c r="BD465" s="36"/>
      <c r="BE465" s="36"/>
      <c r="BF465" s="36"/>
      <c r="BG465" s="36"/>
      <c r="BH465" s="36"/>
      <c r="BI465" s="36"/>
      <c r="BJ465" s="36"/>
      <c r="BK465" s="36"/>
      <c r="BL465" s="36">
        <v>1</v>
      </c>
      <c r="BM465" s="36"/>
      <c r="BN465" s="36"/>
      <c r="BO465" s="36"/>
      <c r="BP465" s="36"/>
      <c r="BQ465" s="36"/>
      <c r="BR465" s="36"/>
      <c r="BS465" s="36"/>
      <c r="BT465" s="36"/>
      <c r="BU465" s="36"/>
      <c r="BV465" s="36"/>
      <c r="BW465" s="36"/>
      <c r="BX465" s="36"/>
      <c r="BY465" s="36"/>
      <c r="BZ465" s="36"/>
      <c r="CA465" s="36"/>
      <c r="CB465" s="36"/>
      <c r="CC465" s="36"/>
      <c r="CD465" s="36"/>
      <c r="CE465" s="36"/>
      <c r="CF465" s="36"/>
      <c r="CG465" s="36"/>
      <c r="CH465" s="36"/>
      <c r="CI465" s="36"/>
      <c r="CJ465" s="36"/>
      <c r="CK465" s="36"/>
      <c r="CL465" s="36"/>
      <c r="CM465" s="36"/>
      <c r="CN465" s="36"/>
      <c r="CO465" s="36"/>
      <c r="CP465" s="36"/>
      <c r="CQ465" s="36"/>
      <c r="CR465" s="36"/>
      <c r="CS465" s="36"/>
      <c r="CT465" s="36"/>
      <c r="CU465" s="36"/>
      <c r="CV465" s="36"/>
      <c r="CW465" s="36"/>
      <c r="CX465" s="36"/>
      <c r="CY465" s="36"/>
      <c r="CZ465" s="36"/>
      <c r="DA465" s="36"/>
      <c r="DB465" s="36"/>
      <c r="DC465" s="36"/>
      <c r="DD465" s="36"/>
      <c r="DE465" s="36"/>
      <c r="DF465" s="36"/>
      <c r="DG465" s="36"/>
      <c r="DH465" s="36"/>
      <c r="DI465" s="36"/>
      <c r="DJ465" s="36"/>
      <c r="DK465" s="36"/>
      <c r="DL465" s="36"/>
      <c r="DM465" s="36"/>
      <c r="DN465" s="36"/>
      <c r="DO465" s="36"/>
      <c r="DP465" s="56">
        <v>12</v>
      </c>
      <c r="DQ465" s="37">
        <v>1</v>
      </c>
      <c r="DR465" s="37">
        <f>PRODUCT(Таблица1[[#This Row],[Столбец4]:[РЕГ НТЛ]])</f>
        <v>12</v>
      </c>
    </row>
    <row r="466" spans="1:122" x14ac:dyDescent="0.25">
      <c r="A466" s="10">
        <v>44</v>
      </c>
      <c r="B466" s="2" t="s">
        <v>217</v>
      </c>
      <c r="C466" s="2" t="s">
        <v>28</v>
      </c>
      <c r="D466" s="2" t="s">
        <v>29</v>
      </c>
      <c r="E466" s="8"/>
      <c r="F466" s="2"/>
      <c r="G466" s="2"/>
      <c r="H466" s="2"/>
      <c r="I466" s="2"/>
      <c r="J466" s="2"/>
      <c r="K466" s="2"/>
      <c r="L466" s="2">
        <v>7.8</v>
      </c>
      <c r="M466" s="2">
        <v>8</v>
      </c>
      <c r="N466" s="2">
        <v>8.4</v>
      </c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56">
        <v>0</v>
      </c>
      <c r="DQ466" s="23">
        <v>1</v>
      </c>
      <c r="DR466" s="23">
        <f>PRODUCT(Таблица1[[#This Row],[Столбец4]:[РЕГ НТЛ]])</f>
        <v>0</v>
      </c>
    </row>
    <row r="467" spans="1:122" x14ac:dyDescent="0.25">
      <c r="A467" s="38">
        <v>281</v>
      </c>
      <c r="B467" s="39" t="s">
        <v>331</v>
      </c>
      <c r="C467" s="36" t="s">
        <v>23</v>
      </c>
      <c r="D467" s="39" t="s">
        <v>33</v>
      </c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39"/>
      <c r="AK467" s="39"/>
      <c r="AL467" s="39"/>
      <c r="AM467" s="39"/>
      <c r="AN467" s="39"/>
      <c r="AO467" s="39"/>
      <c r="AP467" s="39"/>
      <c r="AQ467" s="39"/>
      <c r="AR467" s="39">
        <v>8.1999999999999993</v>
      </c>
      <c r="AS467" s="39">
        <v>8.1999999999999993</v>
      </c>
      <c r="AT467" s="39">
        <v>8</v>
      </c>
      <c r="AU467" s="39">
        <v>8</v>
      </c>
      <c r="AV467" s="39"/>
      <c r="AW467" s="39"/>
      <c r="AX467" s="39"/>
      <c r="AY467" s="39"/>
      <c r="AZ467" s="39"/>
      <c r="BA467" s="39"/>
      <c r="BB467" s="39"/>
      <c r="BC467" s="39"/>
      <c r="BD467" s="39"/>
      <c r="BE467" s="39"/>
      <c r="BF467" s="39"/>
      <c r="BG467" s="39"/>
      <c r="BH467" s="39"/>
      <c r="BI467" s="39"/>
      <c r="BJ467" s="39"/>
      <c r="BK467" s="39"/>
      <c r="BL467" s="39"/>
      <c r="BM467" s="39"/>
      <c r="BN467" s="39"/>
      <c r="BO467" s="39"/>
      <c r="BP467" s="39"/>
      <c r="BQ467" s="39"/>
      <c r="BR467" s="39"/>
      <c r="BS467" s="39"/>
      <c r="BT467" s="39"/>
      <c r="BU467" s="39"/>
      <c r="BV467" s="39"/>
      <c r="BW467" s="39"/>
      <c r="BX467" s="39"/>
      <c r="BY467" s="39"/>
      <c r="BZ467" s="39"/>
      <c r="CA467" s="39"/>
      <c r="CB467" s="39"/>
      <c r="CC467" s="39"/>
      <c r="CD467" s="39"/>
      <c r="CE467" s="39"/>
      <c r="CF467" s="39"/>
      <c r="CG467" s="39"/>
      <c r="CH467" s="39"/>
      <c r="CI467" s="39"/>
      <c r="CJ467" s="39"/>
      <c r="CK467" s="39"/>
      <c r="CL467" s="39"/>
      <c r="CM467" s="39"/>
      <c r="CN467" s="39"/>
      <c r="CO467" s="39"/>
      <c r="CP467" s="39"/>
      <c r="CQ467" s="39"/>
      <c r="CR467" s="39"/>
      <c r="CS467" s="39"/>
      <c r="CT467" s="39"/>
      <c r="CU467" s="39"/>
      <c r="CV467" s="39"/>
      <c r="CW467" s="39"/>
      <c r="CX467" s="39"/>
      <c r="CY467" s="39"/>
      <c r="CZ467" s="39"/>
      <c r="DA467" s="39"/>
      <c r="DB467" s="39"/>
      <c r="DC467" s="39"/>
      <c r="DD467" s="39"/>
      <c r="DE467" s="39"/>
      <c r="DF467" s="39"/>
      <c r="DG467" s="39"/>
      <c r="DH467" s="39"/>
      <c r="DI467" s="39"/>
      <c r="DJ467" s="39"/>
      <c r="DK467" s="39"/>
      <c r="DL467" s="39"/>
      <c r="DM467" s="39"/>
      <c r="DN467" s="39"/>
      <c r="DO467" s="39"/>
      <c r="DP467" s="58">
        <v>0</v>
      </c>
      <c r="DQ467" s="37">
        <v>1</v>
      </c>
      <c r="DR467" s="40">
        <f>PRODUCT(Таблица1[[#This Row],[Столбец4]:[РЕГ НТЛ]])</f>
        <v>0</v>
      </c>
    </row>
    <row r="468" spans="1:122" x14ac:dyDescent="0.25">
      <c r="A468" s="44">
        <v>1</v>
      </c>
      <c r="B468" s="19" t="s">
        <v>332</v>
      </c>
      <c r="C468" s="2" t="s">
        <v>127</v>
      </c>
      <c r="D468" s="19" t="s">
        <v>128</v>
      </c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>
        <v>8.1999999999999993</v>
      </c>
      <c r="P468" s="19">
        <v>8.1999999999999993</v>
      </c>
      <c r="Q468" s="19">
        <v>8.1999999999999993</v>
      </c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  <c r="CC468" s="19"/>
      <c r="CD468" s="19"/>
      <c r="CE468" s="19"/>
      <c r="CF468" s="19"/>
      <c r="CG468" s="19"/>
      <c r="CH468" s="19"/>
      <c r="CI468" s="19"/>
      <c r="CJ468" s="19"/>
      <c r="CK468" s="19"/>
      <c r="CL468" s="19"/>
      <c r="CM468" s="19"/>
      <c r="CN468" s="19"/>
      <c r="CO468" s="19"/>
      <c r="CP468" s="19"/>
      <c r="CQ468" s="19"/>
      <c r="CR468" s="19"/>
      <c r="CS468" s="19"/>
      <c r="CT468" s="48"/>
      <c r="CU468" s="19"/>
      <c r="CV468" s="19"/>
      <c r="CW468" s="19"/>
      <c r="CX468" s="19"/>
      <c r="CY468" s="19"/>
      <c r="CZ468" s="19"/>
      <c r="DA468" s="19"/>
      <c r="DB468" s="19"/>
      <c r="DC468" s="19"/>
      <c r="DD468" s="19"/>
      <c r="DE468" s="19"/>
      <c r="DF468" s="19"/>
      <c r="DG468" s="19"/>
      <c r="DH468" s="19"/>
      <c r="DI468" s="19"/>
      <c r="DJ468" s="19"/>
      <c r="DK468" s="19"/>
      <c r="DL468" s="19"/>
      <c r="DM468" s="19"/>
      <c r="DN468" s="19"/>
      <c r="DO468" s="19"/>
      <c r="DP468" s="58">
        <v>0</v>
      </c>
      <c r="DQ468" s="23">
        <v>0</v>
      </c>
      <c r="DR468" s="24">
        <f>PRODUCT(Таблица1[[#This Row],[Столбец4]:[РЕГ НТЛ]])</f>
        <v>0</v>
      </c>
    </row>
    <row r="469" spans="1:122" x14ac:dyDescent="0.25">
      <c r="A469" s="10">
        <v>28</v>
      </c>
      <c r="B469" s="2" t="s">
        <v>333</v>
      </c>
      <c r="C469" s="2" t="s">
        <v>23</v>
      </c>
      <c r="D469" s="2" t="s">
        <v>27</v>
      </c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>
        <v>8.1999999999999993</v>
      </c>
      <c r="P469" s="2">
        <v>8.4</v>
      </c>
      <c r="Q469" s="2">
        <v>8.4</v>
      </c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55">
        <v>0</v>
      </c>
      <c r="DQ469" s="23">
        <v>1</v>
      </c>
      <c r="DR469" s="23">
        <f>PRODUCT(Таблица1[[#This Row],[Столбец4]:[РЕГ НТЛ]])</f>
        <v>0</v>
      </c>
    </row>
    <row r="470" spans="1:122" x14ac:dyDescent="0.25">
      <c r="A470" s="35">
        <v>282</v>
      </c>
      <c r="B470" s="36" t="s">
        <v>334</v>
      </c>
      <c r="C470" s="36" t="s">
        <v>28</v>
      </c>
      <c r="D470" s="36" t="s">
        <v>11</v>
      </c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F470" s="36"/>
      <c r="AG470" s="36"/>
      <c r="AH470" s="36"/>
      <c r="AI470" s="36"/>
      <c r="AJ470" s="36"/>
      <c r="AK470" s="36"/>
      <c r="AL470" s="36"/>
      <c r="AM470" s="36"/>
      <c r="AN470" s="36"/>
      <c r="AO470" s="36"/>
      <c r="AP470" s="36"/>
      <c r="AQ470" s="36"/>
      <c r="AR470" s="36"/>
      <c r="AS470" s="36"/>
      <c r="AT470" s="36"/>
      <c r="AU470" s="36"/>
      <c r="AV470" s="36"/>
      <c r="AW470" s="36"/>
      <c r="AX470" s="36"/>
      <c r="AY470" s="36"/>
      <c r="AZ470" s="36"/>
      <c r="BA470" s="36"/>
      <c r="BB470" s="36"/>
      <c r="BC470" s="36"/>
      <c r="BD470" s="36"/>
      <c r="BE470" s="36"/>
      <c r="BF470" s="36"/>
      <c r="BG470" s="36"/>
      <c r="BH470" s="36"/>
      <c r="BI470" s="36"/>
      <c r="BJ470" s="36"/>
      <c r="BK470" s="36"/>
      <c r="BL470" s="36"/>
      <c r="BM470" s="36"/>
      <c r="BN470" s="36"/>
      <c r="BO470" s="36"/>
      <c r="BP470" s="36"/>
      <c r="BQ470" s="36"/>
      <c r="BR470" s="36"/>
      <c r="BS470" s="36"/>
      <c r="BT470" s="36"/>
      <c r="BU470" s="36"/>
      <c r="BV470" s="36"/>
      <c r="BW470" s="36"/>
      <c r="BX470" s="36"/>
      <c r="BY470" s="36"/>
      <c r="BZ470" s="36"/>
      <c r="CA470" s="36"/>
      <c r="CB470" s="36"/>
      <c r="CC470" s="36"/>
      <c r="CD470" s="36"/>
      <c r="CE470" s="36"/>
      <c r="CF470" s="36"/>
      <c r="CG470" s="36"/>
      <c r="CH470" s="36"/>
      <c r="CI470" s="36"/>
      <c r="CJ470" s="36"/>
      <c r="CK470" s="36"/>
      <c r="CL470" s="36"/>
      <c r="CM470" s="36"/>
      <c r="CN470" s="36"/>
      <c r="CO470" s="36"/>
      <c r="CP470" s="36"/>
      <c r="CQ470" s="36"/>
      <c r="CR470" s="36"/>
      <c r="CS470" s="36"/>
      <c r="CT470" s="36"/>
      <c r="CU470" s="36"/>
      <c r="CV470" s="36"/>
      <c r="CW470" s="36"/>
      <c r="CX470" s="36"/>
      <c r="CY470" s="36"/>
      <c r="CZ470" s="36"/>
      <c r="DA470" s="36"/>
      <c r="DB470" s="36"/>
      <c r="DC470" s="36"/>
      <c r="DD470" s="36"/>
      <c r="DE470" s="36">
        <v>1</v>
      </c>
      <c r="DF470" s="36"/>
      <c r="DG470" s="36"/>
      <c r="DH470" s="36"/>
      <c r="DI470" s="36"/>
      <c r="DJ470" s="36"/>
      <c r="DK470" s="36"/>
      <c r="DL470" s="36"/>
      <c r="DM470" s="36"/>
      <c r="DN470" s="36"/>
      <c r="DO470" s="36"/>
      <c r="DP470" s="56">
        <v>6</v>
      </c>
      <c r="DQ470" s="37">
        <v>1</v>
      </c>
      <c r="DR470" s="37">
        <f>PRODUCT(Таблица1[[#This Row],[Столбец4]:[РЕГ НТЛ]])</f>
        <v>6</v>
      </c>
    </row>
    <row r="471" spans="1:122" x14ac:dyDescent="0.25">
      <c r="A471" s="35">
        <v>282</v>
      </c>
      <c r="B471" s="36" t="s">
        <v>334</v>
      </c>
      <c r="C471" s="36" t="s">
        <v>28</v>
      </c>
      <c r="D471" s="36" t="s">
        <v>11</v>
      </c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F471" s="36"/>
      <c r="AG471" s="36"/>
      <c r="AH471" s="36"/>
      <c r="AI471" s="36"/>
      <c r="AJ471" s="36"/>
      <c r="AK471" s="36"/>
      <c r="AL471" s="36"/>
      <c r="AM471" s="36"/>
      <c r="AN471" s="36"/>
      <c r="AO471" s="36"/>
      <c r="AP471" s="36"/>
      <c r="AQ471" s="36"/>
      <c r="AR471" s="36"/>
      <c r="AS471" s="36"/>
      <c r="AT471" s="36"/>
      <c r="AU471" s="36"/>
      <c r="AV471" s="36"/>
      <c r="AW471" s="36"/>
      <c r="AX471" s="36"/>
      <c r="AY471" s="36"/>
      <c r="AZ471" s="36"/>
      <c r="BA471" s="36"/>
      <c r="BB471" s="36"/>
      <c r="BC471" s="36"/>
      <c r="BD471" s="36"/>
      <c r="BE471" s="36"/>
      <c r="BF471" s="36"/>
      <c r="BG471" s="36"/>
      <c r="BH471" s="36"/>
      <c r="BI471" s="36"/>
      <c r="BJ471" s="36"/>
      <c r="BK471" s="36"/>
      <c r="BL471" s="36"/>
      <c r="BM471" s="36"/>
      <c r="BN471" s="36"/>
      <c r="BO471" s="36"/>
      <c r="BP471" s="36"/>
      <c r="BQ471" s="36"/>
      <c r="BR471" s="36"/>
      <c r="BS471" s="36"/>
      <c r="BT471" s="36"/>
      <c r="BU471" s="36"/>
      <c r="BV471" s="36"/>
      <c r="BW471" s="36"/>
      <c r="BX471" s="36"/>
      <c r="BY471" s="36"/>
      <c r="BZ471" s="36"/>
      <c r="CA471" s="36"/>
      <c r="CB471" s="36"/>
      <c r="CC471" s="36"/>
      <c r="CD471" s="36"/>
      <c r="CE471" s="36">
        <v>3</v>
      </c>
      <c r="CF471" s="36"/>
      <c r="CG471" s="36"/>
      <c r="CH471" s="36"/>
      <c r="CI471" s="36"/>
      <c r="CJ471" s="36"/>
      <c r="CK471" s="36"/>
      <c r="CL471" s="36"/>
      <c r="CM471" s="36"/>
      <c r="CN471" s="36"/>
      <c r="CO471" s="36"/>
      <c r="CP471" s="36"/>
      <c r="CQ471" s="36"/>
      <c r="CR471" s="36"/>
      <c r="CS471" s="36"/>
      <c r="CT471" s="36"/>
      <c r="CU471" s="36"/>
      <c r="CV471" s="36"/>
      <c r="CW471" s="36"/>
      <c r="CX471" s="36"/>
      <c r="CY471" s="36"/>
      <c r="CZ471" s="36"/>
      <c r="DA471" s="36"/>
      <c r="DB471" s="36"/>
      <c r="DC471" s="36"/>
      <c r="DD471" s="36"/>
      <c r="DE471" s="36"/>
      <c r="DF471" s="36"/>
      <c r="DG471" s="36"/>
      <c r="DH471" s="36"/>
      <c r="DI471" s="36"/>
      <c r="DJ471" s="36"/>
      <c r="DK471" s="36"/>
      <c r="DL471" s="36"/>
      <c r="DM471" s="36"/>
      <c r="DN471" s="36"/>
      <c r="DO471" s="36"/>
      <c r="DP471" s="56">
        <v>8</v>
      </c>
      <c r="DQ471" s="37">
        <v>1</v>
      </c>
      <c r="DR471" s="37">
        <f>PRODUCT(Таблица1[[#This Row],[Столбец4]:[РЕГ НТЛ]])</f>
        <v>8</v>
      </c>
    </row>
    <row r="472" spans="1:122" x14ac:dyDescent="0.25">
      <c r="A472" s="35">
        <v>282</v>
      </c>
      <c r="B472" s="36" t="s">
        <v>334</v>
      </c>
      <c r="C472" s="36" t="s">
        <v>28</v>
      </c>
      <c r="D472" s="36" t="s">
        <v>11</v>
      </c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F472" s="36"/>
      <c r="AG472" s="36"/>
      <c r="AH472" s="36"/>
      <c r="AI472" s="36"/>
      <c r="AJ472" s="36"/>
      <c r="AK472" s="36"/>
      <c r="AL472" s="36"/>
      <c r="AM472" s="36"/>
      <c r="AN472" s="36"/>
      <c r="AO472" s="36"/>
      <c r="AP472" s="36"/>
      <c r="AQ472" s="36"/>
      <c r="AR472" s="36"/>
      <c r="AS472" s="36"/>
      <c r="AT472" s="36"/>
      <c r="AU472" s="36"/>
      <c r="AV472" s="36"/>
      <c r="AW472" s="36"/>
      <c r="AX472" s="36"/>
      <c r="AY472" s="36"/>
      <c r="AZ472" s="36"/>
      <c r="BA472" s="36"/>
      <c r="BB472" s="36"/>
      <c r="BC472" s="36"/>
      <c r="BD472" s="36"/>
      <c r="BE472" s="36"/>
      <c r="BF472" s="36"/>
      <c r="BG472" s="36"/>
      <c r="BH472" s="36"/>
      <c r="BI472" s="36"/>
      <c r="BJ472" s="36"/>
      <c r="BK472" s="36"/>
      <c r="BL472" s="36"/>
      <c r="BM472" s="36"/>
      <c r="BN472" s="36"/>
      <c r="BO472" s="36"/>
      <c r="BP472" s="36"/>
      <c r="BQ472" s="36"/>
      <c r="BR472" s="36"/>
      <c r="BS472" s="36"/>
      <c r="BT472" s="36"/>
      <c r="BU472" s="36">
        <v>2</v>
      </c>
      <c r="BV472" s="36"/>
      <c r="BW472" s="36"/>
      <c r="BX472" s="36"/>
      <c r="BY472" s="36"/>
      <c r="BZ472" s="36"/>
      <c r="CA472" s="36"/>
      <c r="CB472" s="36"/>
      <c r="CC472" s="36"/>
      <c r="CD472" s="36"/>
      <c r="CE472" s="36"/>
      <c r="CF472" s="36"/>
      <c r="CG472" s="36"/>
      <c r="CH472" s="36"/>
      <c r="CI472" s="36"/>
      <c r="CJ472" s="36"/>
      <c r="CK472" s="36"/>
      <c r="CL472" s="36"/>
      <c r="CM472" s="36"/>
      <c r="CN472" s="36"/>
      <c r="CO472" s="36"/>
      <c r="CP472" s="36"/>
      <c r="CQ472" s="36"/>
      <c r="CR472" s="36"/>
      <c r="CS472" s="36"/>
      <c r="CT472" s="36"/>
      <c r="CU472" s="36"/>
      <c r="CV472" s="36"/>
      <c r="CW472" s="36"/>
      <c r="CX472" s="36"/>
      <c r="CY472" s="36"/>
      <c r="CZ472" s="36"/>
      <c r="DA472" s="36"/>
      <c r="DB472" s="36"/>
      <c r="DC472" s="36"/>
      <c r="DD472" s="36"/>
      <c r="DE472" s="36"/>
      <c r="DF472" s="36"/>
      <c r="DG472" s="36"/>
      <c r="DH472" s="36"/>
      <c r="DI472" s="36"/>
      <c r="DJ472" s="36"/>
      <c r="DK472" s="36"/>
      <c r="DL472" s="36"/>
      <c r="DM472" s="36"/>
      <c r="DN472" s="36"/>
      <c r="DO472" s="36"/>
      <c r="DP472" s="55">
        <v>0</v>
      </c>
      <c r="DQ472" s="37">
        <v>1</v>
      </c>
      <c r="DR472" s="37">
        <f>PRODUCT(Таблица1[[#This Row],[Столбец4]:[РЕГ НТЛ]])</f>
        <v>0</v>
      </c>
    </row>
    <row r="473" spans="1:122" x14ac:dyDescent="0.25">
      <c r="A473" s="10">
        <v>34</v>
      </c>
      <c r="B473" s="2" t="s">
        <v>335</v>
      </c>
      <c r="C473" s="2" t="s">
        <v>23</v>
      </c>
      <c r="D473" s="2" t="s">
        <v>27</v>
      </c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>
        <v>8.4</v>
      </c>
      <c r="P473" s="2">
        <v>8.1999999999999993</v>
      </c>
      <c r="Q473" s="2">
        <v>8.6</v>
      </c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56">
        <v>0</v>
      </c>
      <c r="DQ473" s="23">
        <v>1</v>
      </c>
      <c r="DR473" s="23">
        <f>PRODUCT(Таблица1[[#This Row],[Столбец4]:[РЕГ НТЛ]])</f>
        <v>0</v>
      </c>
    </row>
    <row r="474" spans="1:122" x14ac:dyDescent="0.25">
      <c r="A474" s="10">
        <v>34</v>
      </c>
      <c r="B474" s="2" t="s">
        <v>216</v>
      </c>
      <c r="C474" s="2" t="s">
        <v>23</v>
      </c>
      <c r="D474" s="2" t="s">
        <v>27</v>
      </c>
      <c r="E474" s="2"/>
      <c r="F474" s="2"/>
      <c r="G474" s="2"/>
      <c r="H474" s="2"/>
      <c r="I474" s="2"/>
      <c r="J474" s="2"/>
      <c r="K474" s="2"/>
      <c r="L474" s="2">
        <v>8.4</v>
      </c>
      <c r="M474" s="2">
        <v>8</v>
      </c>
      <c r="N474" s="2">
        <v>8.4</v>
      </c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56">
        <v>0</v>
      </c>
      <c r="DQ474" s="23">
        <v>1</v>
      </c>
      <c r="DR474" s="23">
        <f>PRODUCT(Таблица1[[#This Row],[Столбец4]:[РЕГ НТЛ]])</f>
        <v>0</v>
      </c>
    </row>
    <row r="475" spans="1:122" x14ac:dyDescent="0.25">
      <c r="A475" s="35">
        <v>34</v>
      </c>
      <c r="B475" s="36" t="s">
        <v>216</v>
      </c>
      <c r="C475" s="36" t="s">
        <v>23</v>
      </c>
      <c r="D475" s="36" t="s">
        <v>134</v>
      </c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>
        <v>2</v>
      </c>
      <c r="AC475" s="36"/>
      <c r="AD475" s="36"/>
      <c r="AE475" s="36"/>
      <c r="AF475" s="36"/>
      <c r="AG475" s="36"/>
      <c r="AH475" s="36"/>
      <c r="AI475" s="36"/>
      <c r="AJ475" s="36"/>
      <c r="AK475" s="36"/>
      <c r="AL475" s="36"/>
      <c r="AM475" s="36"/>
      <c r="AN475" s="36"/>
      <c r="AO475" s="36"/>
      <c r="AP475" s="36"/>
      <c r="AQ475" s="36"/>
      <c r="AR475" s="36"/>
      <c r="AS475" s="36"/>
      <c r="AT475" s="36"/>
      <c r="AU475" s="36"/>
      <c r="AV475" s="36"/>
      <c r="AW475" s="36"/>
      <c r="AX475" s="36"/>
      <c r="AY475" s="36"/>
      <c r="AZ475" s="36"/>
      <c r="BA475" s="36"/>
      <c r="BB475" s="36"/>
      <c r="BC475" s="36"/>
      <c r="BD475" s="36"/>
      <c r="BE475" s="36"/>
      <c r="BF475" s="36"/>
      <c r="BG475" s="36"/>
      <c r="BH475" s="36"/>
      <c r="BI475" s="36"/>
      <c r="BJ475" s="36"/>
      <c r="BK475" s="36"/>
      <c r="BL475" s="36"/>
      <c r="BM475" s="36"/>
      <c r="BN475" s="36"/>
      <c r="BO475" s="36"/>
      <c r="BP475" s="36"/>
      <c r="BQ475" s="36"/>
      <c r="BR475" s="36"/>
      <c r="BS475" s="36"/>
      <c r="BT475" s="36"/>
      <c r="BU475" s="36"/>
      <c r="BV475" s="36"/>
      <c r="BW475" s="36"/>
      <c r="BX475" s="36"/>
      <c r="BY475" s="36"/>
      <c r="BZ475" s="36"/>
      <c r="CA475" s="36"/>
      <c r="CB475" s="36"/>
      <c r="CC475" s="36"/>
      <c r="CD475" s="36"/>
      <c r="CE475" s="36"/>
      <c r="CF475" s="36"/>
      <c r="CG475" s="36"/>
      <c r="CH475" s="36"/>
      <c r="CI475" s="36"/>
      <c r="CJ475" s="36"/>
      <c r="CK475" s="36"/>
      <c r="CL475" s="36"/>
      <c r="CM475" s="36"/>
      <c r="CN475" s="36"/>
      <c r="CO475" s="36"/>
      <c r="CP475" s="36"/>
      <c r="CQ475" s="36"/>
      <c r="CR475" s="36"/>
      <c r="CS475" s="36"/>
      <c r="CT475" s="36"/>
      <c r="CU475" s="36"/>
      <c r="CV475" s="36"/>
      <c r="CW475" s="36"/>
      <c r="CX475" s="36"/>
      <c r="CY475" s="36"/>
      <c r="CZ475" s="36"/>
      <c r="DA475" s="36"/>
      <c r="DB475" s="36"/>
      <c r="DC475" s="36"/>
      <c r="DD475" s="36"/>
      <c r="DE475" s="36"/>
      <c r="DF475" s="36"/>
      <c r="DG475" s="36"/>
      <c r="DH475" s="36"/>
      <c r="DI475" s="36"/>
      <c r="DJ475" s="36"/>
      <c r="DK475" s="36"/>
      <c r="DL475" s="36"/>
      <c r="DM475" s="36"/>
      <c r="DN475" s="36"/>
      <c r="DO475" s="36"/>
      <c r="DP475" s="55">
        <v>8</v>
      </c>
      <c r="DQ475" s="37">
        <v>1</v>
      </c>
      <c r="DR475" s="37">
        <f>PRODUCT(Таблица1[[#This Row],[Столбец4]:[РЕГ НТЛ]])</f>
        <v>8</v>
      </c>
    </row>
    <row r="476" spans="1:122" x14ac:dyDescent="0.25">
      <c r="A476" s="35">
        <v>55</v>
      </c>
      <c r="B476" s="36" t="s">
        <v>336</v>
      </c>
      <c r="C476" s="36" t="s">
        <v>23</v>
      </c>
      <c r="D476" s="36" t="s">
        <v>154</v>
      </c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F476" s="36"/>
      <c r="AG476" s="36"/>
      <c r="AH476" s="36"/>
      <c r="AI476" s="36"/>
      <c r="AJ476" s="36"/>
      <c r="AK476" s="36"/>
      <c r="AL476" s="36">
        <v>9.1999999999999993</v>
      </c>
      <c r="AM476" s="36">
        <v>9.6</v>
      </c>
      <c r="AN476" s="36"/>
      <c r="AO476" s="36"/>
      <c r="AP476" s="36"/>
      <c r="AQ476" s="36"/>
      <c r="AR476" s="36"/>
      <c r="AS476" s="36"/>
      <c r="AT476" s="36"/>
      <c r="AU476" s="36"/>
      <c r="AV476" s="36"/>
      <c r="AW476" s="36"/>
      <c r="AX476" s="36"/>
      <c r="AY476" s="36"/>
      <c r="AZ476" s="36"/>
      <c r="BA476" s="36"/>
      <c r="BB476" s="36"/>
      <c r="BC476" s="36"/>
      <c r="BD476" s="36"/>
      <c r="BE476" s="36"/>
      <c r="BF476" s="36"/>
      <c r="BG476" s="36"/>
      <c r="BH476" s="36"/>
      <c r="BI476" s="36"/>
      <c r="BJ476" s="36"/>
      <c r="BK476" s="36"/>
      <c r="BL476" s="36"/>
      <c r="BM476" s="36"/>
      <c r="BN476" s="36"/>
      <c r="BO476" s="36"/>
      <c r="BP476" s="36"/>
      <c r="BQ476" s="36"/>
      <c r="BR476" s="36"/>
      <c r="BS476" s="36"/>
      <c r="BT476" s="36"/>
      <c r="BU476" s="36"/>
      <c r="BV476" s="36"/>
      <c r="BW476" s="36"/>
      <c r="BX476" s="36"/>
      <c r="BY476" s="36"/>
      <c r="BZ476" s="36"/>
      <c r="CA476" s="36"/>
      <c r="CB476" s="36"/>
      <c r="CC476" s="36"/>
      <c r="CD476" s="36"/>
      <c r="CE476" s="36"/>
      <c r="CF476" s="36"/>
      <c r="CG476" s="36"/>
      <c r="CH476" s="36"/>
      <c r="CI476" s="36"/>
      <c r="CJ476" s="36"/>
      <c r="CK476" s="36"/>
      <c r="CL476" s="36"/>
      <c r="CM476" s="36"/>
      <c r="CN476" s="36"/>
      <c r="CO476" s="36"/>
      <c r="CP476" s="36"/>
      <c r="CQ476" s="36"/>
      <c r="CR476" s="36"/>
      <c r="CS476" s="36"/>
      <c r="CT476" s="36"/>
      <c r="CU476" s="36"/>
      <c r="CV476" s="36"/>
      <c r="CW476" s="36"/>
      <c r="CX476" s="36"/>
      <c r="CY476" s="36"/>
      <c r="CZ476" s="36"/>
      <c r="DA476" s="36"/>
      <c r="DB476" s="36"/>
      <c r="DC476" s="36"/>
      <c r="DD476" s="36"/>
      <c r="DE476" s="36"/>
      <c r="DF476" s="36"/>
      <c r="DG476" s="36"/>
      <c r="DH476" s="36"/>
      <c r="DI476" s="36"/>
      <c r="DJ476" s="36"/>
      <c r="DK476" s="36"/>
      <c r="DL476" s="36"/>
      <c r="DM476" s="36"/>
      <c r="DN476" s="36"/>
      <c r="DO476" s="36"/>
      <c r="DP476" s="55">
        <v>0</v>
      </c>
      <c r="DQ476" s="37">
        <v>1</v>
      </c>
      <c r="DR476" s="37">
        <f>PRODUCT(Таблица1[[#This Row],[Столбец4]:[РЕГ НТЛ]])</f>
        <v>0</v>
      </c>
    </row>
    <row r="477" spans="1:122" x14ac:dyDescent="0.25">
      <c r="A477" s="38">
        <v>55</v>
      </c>
      <c r="B477" s="36" t="s">
        <v>336</v>
      </c>
      <c r="C477" s="39" t="s">
        <v>23</v>
      </c>
      <c r="D477" s="39" t="s">
        <v>150</v>
      </c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>
        <v>1</v>
      </c>
      <c r="AI477" s="39"/>
      <c r="AJ477" s="39"/>
      <c r="AK477" s="39"/>
      <c r="AL477" s="39"/>
      <c r="AM477" s="39"/>
      <c r="AN477" s="39"/>
      <c r="AO477" s="39"/>
      <c r="AP477" s="39"/>
      <c r="AQ477" s="39"/>
      <c r="AR477" s="39"/>
      <c r="AS477" s="39"/>
      <c r="AT477" s="39"/>
      <c r="AU477" s="39"/>
      <c r="AV477" s="39"/>
      <c r="AW477" s="39"/>
      <c r="AX477" s="39"/>
      <c r="AY477" s="39"/>
      <c r="AZ477" s="39"/>
      <c r="BA477" s="39"/>
      <c r="BB477" s="39"/>
      <c r="BC477" s="39"/>
      <c r="BD477" s="39"/>
      <c r="BE477" s="39"/>
      <c r="BF477" s="39"/>
      <c r="BG477" s="39"/>
      <c r="BH477" s="39"/>
      <c r="BI477" s="39"/>
      <c r="BJ477" s="39"/>
      <c r="BK477" s="39"/>
      <c r="BL477" s="39"/>
      <c r="BM477" s="39"/>
      <c r="BN477" s="39"/>
      <c r="BO477" s="39"/>
      <c r="BP477" s="39"/>
      <c r="BQ477" s="39"/>
      <c r="BR477" s="39"/>
      <c r="BS477" s="39"/>
      <c r="BT477" s="39"/>
      <c r="BU477" s="39"/>
      <c r="BV477" s="39"/>
      <c r="BW477" s="39"/>
      <c r="BX477" s="39"/>
      <c r="BY477" s="39"/>
      <c r="BZ477" s="39"/>
      <c r="CA477" s="39"/>
      <c r="CB477" s="39"/>
      <c r="CC477" s="39"/>
      <c r="CD477" s="39"/>
      <c r="CE477" s="39"/>
      <c r="CF477" s="39"/>
      <c r="CG477" s="39"/>
      <c r="CH477" s="39"/>
      <c r="CI477" s="39"/>
      <c r="CJ477" s="39"/>
      <c r="CK477" s="39"/>
      <c r="CL477" s="39"/>
      <c r="CM477" s="39"/>
      <c r="CN477" s="39"/>
      <c r="CO477" s="39"/>
      <c r="CP477" s="39"/>
      <c r="CQ477" s="39"/>
      <c r="CR477" s="39"/>
      <c r="CS477" s="39"/>
      <c r="CT477" s="39"/>
      <c r="CU477" s="39"/>
      <c r="CV477" s="39"/>
      <c r="CW477" s="39"/>
      <c r="CX477" s="39"/>
      <c r="CY477" s="39"/>
      <c r="CZ477" s="39"/>
      <c r="DA477" s="39"/>
      <c r="DB477" s="39"/>
      <c r="DC477" s="39"/>
      <c r="DD477" s="39"/>
      <c r="DE477" s="39"/>
      <c r="DF477" s="39"/>
      <c r="DG477" s="39"/>
      <c r="DH477" s="39"/>
      <c r="DI477" s="39"/>
      <c r="DJ477" s="39"/>
      <c r="DK477" s="39"/>
      <c r="DL477" s="39"/>
      <c r="DM477" s="39"/>
      <c r="DN477" s="39"/>
      <c r="DO477" s="39"/>
      <c r="DP477" s="55">
        <v>0</v>
      </c>
      <c r="DQ477" s="37">
        <v>1</v>
      </c>
      <c r="DR477" s="40">
        <f>PRODUCT(Таблица1[[#This Row],[Столбец4]:[РЕГ НТЛ]])</f>
        <v>0</v>
      </c>
    </row>
    <row r="478" spans="1:122" x14ac:dyDescent="0.25">
      <c r="A478" s="35">
        <v>55</v>
      </c>
      <c r="B478" s="36" t="s">
        <v>336</v>
      </c>
      <c r="C478" s="36" t="s">
        <v>23</v>
      </c>
      <c r="D478" s="36" t="s">
        <v>150</v>
      </c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F478" s="36"/>
      <c r="AG478" s="36"/>
      <c r="AH478" s="36"/>
      <c r="AI478" s="36"/>
      <c r="AJ478" s="36"/>
      <c r="AK478" s="36">
        <v>4</v>
      </c>
      <c r="AL478" s="36"/>
      <c r="AM478" s="36"/>
      <c r="AN478" s="36"/>
      <c r="AO478" s="36"/>
      <c r="AP478" s="36"/>
      <c r="AQ478" s="36"/>
      <c r="AR478" s="36"/>
      <c r="AS478" s="36"/>
      <c r="AT478" s="36"/>
      <c r="AU478" s="36"/>
      <c r="AV478" s="36"/>
      <c r="AW478" s="36"/>
      <c r="AX478" s="36"/>
      <c r="AY478" s="36"/>
      <c r="AZ478" s="36"/>
      <c r="BA478" s="36"/>
      <c r="BB478" s="36"/>
      <c r="BC478" s="36"/>
      <c r="BD478" s="36"/>
      <c r="BE478" s="36"/>
      <c r="BF478" s="36"/>
      <c r="BG478" s="36"/>
      <c r="BH478" s="36"/>
      <c r="BI478" s="36"/>
      <c r="BJ478" s="36"/>
      <c r="BK478" s="36"/>
      <c r="BL478" s="36"/>
      <c r="BM478" s="36"/>
      <c r="BN478" s="36"/>
      <c r="BO478" s="36"/>
      <c r="BP478" s="36"/>
      <c r="BQ478" s="36"/>
      <c r="BR478" s="36"/>
      <c r="BS478" s="36"/>
      <c r="BT478" s="36"/>
      <c r="BU478" s="36"/>
      <c r="BV478" s="36"/>
      <c r="BW478" s="36"/>
      <c r="BX478" s="36"/>
      <c r="BY478" s="36"/>
      <c r="BZ478" s="36"/>
      <c r="CA478" s="36"/>
      <c r="CB478" s="36"/>
      <c r="CC478" s="36"/>
      <c r="CD478" s="36"/>
      <c r="CE478" s="36"/>
      <c r="CF478" s="36"/>
      <c r="CG478" s="36"/>
      <c r="CH478" s="36"/>
      <c r="CI478" s="36"/>
      <c r="CJ478" s="36"/>
      <c r="CK478" s="36"/>
      <c r="CL478" s="36"/>
      <c r="CM478" s="36"/>
      <c r="CN478" s="36"/>
      <c r="CO478" s="36"/>
      <c r="CP478" s="36"/>
      <c r="CQ478" s="36"/>
      <c r="CR478" s="36"/>
      <c r="CS478" s="36"/>
      <c r="CT478" s="36"/>
      <c r="CU478" s="36"/>
      <c r="CV478" s="36"/>
      <c r="CW478" s="36"/>
      <c r="CX478" s="36"/>
      <c r="CY478" s="36"/>
      <c r="CZ478" s="36"/>
      <c r="DA478" s="36"/>
      <c r="DB478" s="36"/>
      <c r="DC478" s="36"/>
      <c r="DD478" s="36"/>
      <c r="DE478" s="36"/>
      <c r="DF478" s="36"/>
      <c r="DG478" s="36"/>
      <c r="DH478" s="36"/>
      <c r="DI478" s="36"/>
      <c r="DJ478" s="36"/>
      <c r="DK478" s="36"/>
      <c r="DL478" s="36"/>
      <c r="DM478" s="36"/>
      <c r="DN478" s="36"/>
      <c r="DO478" s="36"/>
      <c r="DP478" s="55">
        <v>0</v>
      </c>
      <c r="DQ478" s="37">
        <v>1</v>
      </c>
      <c r="DR478" s="37">
        <f>PRODUCT(Таблица1[[#This Row],[Столбец4]:[РЕГ НТЛ]])</f>
        <v>0</v>
      </c>
    </row>
    <row r="479" spans="1:122" x14ac:dyDescent="0.25">
      <c r="A479" s="10">
        <v>24</v>
      </c>
      <c r="B479" s="2" t="s">
        <v>337</v>
      </c>
      <c r="C479" s="2" t="s">
        <v>127</v>
      </c>
      <c r="D479" s="2" t="s">
        <v>129</v>
      </c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>
        <v>7.8</v>
      </c>
      <c r="P479" s="2">
        <v>7.8</v>
      </c>
      <c r="Q479" s="2">
        <v>8.1999999999999993</v>
      </c>
      <c r="R479" s="2"/>
      <c r="S479" s="2"/>
      <c r="T479" s="2"/>
      <c r="U479" s="2"/>
      <c r="V479" s="2"/>
      <c r="W479" s="1"/>
      <c r="X479" s="1"/>
      <c r="Y479" s="1"/>
      <c r="Z479" s="1"/>
      <c r="AA479" s="2"/>
      <c r="AB479" s="11"/>
      <c r="AC479" s="12"/>
      <c r="AD479" s="12"/>
      <c r="AE479" s="1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55">
        <v>0</v>
      </c>
      <c r="DQ479" s="23">
        <v>0</v>
      </c>
      <c r="DR479" s="23">
        <f>PRODUCT(Таблица1[[#This Row],[Столбец4]:[РЕГ НТЛ]])</f>
        <v>0</v>
      </c>
    </row>
    <row r="480" spans="1:122" x14ac:dyDescent="0.25">
      <c r="A480" s="38">
        <v>62</v>
      </c>
      <c r="B480" s="36" t="s">
        <v>338</v>
      </c>
      <c r="C480" s="39" t="s">
        <v>28</v>
      </c>
      <c r="D480" s="39" t="s">
        <v>29</v>
      </c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9"/>
      <c r="AK480" s="39"/>
      <c r="AL480" s="39"/>
      <c r="AM480" s="39"/>
      <c r="AN480" s="39"/>
      <c r="AO480" s="39"/>
      <c r="AP480" s="39"/>
      <c r="AQ480" s="39"/>
      <c r="AR480" s="39"/>
      <c r="AS480" s="39"/>
      <c r="AT480" s="39"/>
      <c r="AU480" s="39"/>
      <c r="AV480" s="39"/>
      <c r="AW480" s="39"/>
      <c r="AX480" s="39"/>
      <c r="AY480" s="39">
        <v>9</v>
      </c>
      <c r="AZ480" s="39">
        <v>9.1999999999999993</v>
      </c>
      <c r="BA480" s="39">
        <v>9.6</v>
      </c>
      <c r="BB480" s="39"/>
      <c r="BC480" s="39"/>
      <c r="BD480" s="39"/>
      <c r="BE480" s="39"/>
      <c r="BF480" s="39"/>
      <c r="BG480" s="39"/>
      <c r="BH480" s="39"/>
      <c r="BI480" s="39"/>
      <c r="BJ480" s="39"/>
      <c r="BK480" s="39"/>
      <c r="BL480" s="39"/>
      <c r="BM480" s="39"/>
      <c r="BN480" s="39"/>
      <c r="BO480" s="39"/>
      <c r="BP480" s="39"/>
      <c r="BQ480" s="39"/>
      <c r="BR480" s="39"/>
      <c r="BS480" s="39"/>
      <c r="BT480" s="39"/>
      <c r="BU480" s="39"/>
      <c r="BV480" s="39"/>
      <c r="BW480" s="39"/>
      <c r="BX480" s="39"/>
      <c r="BY480" s="39"/>
      <c r="BZ480" s="39"/>
      <c r="CA480" s="39"/>
      <c r="CB480" s="39"/>
      <c r="CC480" s="39"/>
      <c r="CD480" s="39"/>
      <c r="CE480" s="39"/>
      <c r="CF480" s="39"/>
      <c r="CG480" s="39"/>
      <c r="CH480" s="39"/>
      <c r="CI480" s="39"/>
      <c r="CJ480" s="39"/>
      <c r="CK480" s="39"/>
      <c r="CL480" s="39"/>
      <c r="CM480" s="39"/>
      <c r="CN480" s="39"/>
      <c r="CO480" s="39"/>
      <c r="CP480" s="39"/>
      <c r="CQ480" s="39"/>
      <c r="CR480" s="39"/>
      <c r="CS480" s="39"/>
      <c r="CT480" s="39"/>
      <c r="CU480" s="39"/>
      <c r="CV480" s="39"/>
      <c r="CW480" s="39"/>
      <c r="CX480" s="39"/>
      <c r="CY480" s="39"/>
      <c r="CZ480" s="39"/>
      <c r="DA480" s="39"/>
      <c r="DB480" s="39"/>
      <c r="DC480" s="39"/>
      <c r="DD480" s="39"/>
      <c r="DE480" s="39"/>
      <c r="DF480" s="39"/>
      <c r="DG480" s="39"/>
      <c r="DH480" s="39"/>
      <c r="DI480" s="39"/>
      <c r="DJ480" s="39"/>
      <c r="DK480" s="39"/>
      <c r="DL480" s="39"/>
      <c r="DM480" s="39"/>
      <c r="DN480" s="39"/>
      <c r="DO480" s="39"/>
      <c r="DP480" s="55">
        <v>0</v>
      </c>
      <c r="DQ480" s="37">
        <v>0</v>
      </c>
      <c r="DR480" s="40">
        <f>PRODUCT(Таблица1[[#This Row],[Столбец4]:[РЕГ НТЛ]])</f>
        <v>0</v>
      </c>
    </row>
    <row r="481" spans="1:122" x14ac:dyDescent="0.25">
      <c r="A481" s="35">
        <v>102</v>
      </c>
      <c r="B481" s="36" t="s">
        <v>339</v>
      </c>
      <c r="C481" s="42" t="s">
        <v>28</v>
      </c>
      <c r="D481" s="36" t="s">
        <v>11</v>
      </c>
      <c r="E481" s="36"/>
      <c r="F481" s="36" t="s">
        <v>109</v>
      </c>
      <c r="G481" s="36" t="s">
        <v>11</v>
      </c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F481" s="36"/>
      <c r="AG481" s="36"/>
      <c r="AH481" s="36"/>
      <c r="AI481" s="36"/>
      <c r="AJ481" s="36"/>
      <c r="AK481" s="36"/>
      <c r="AL481" s="36"/>
      <c r="AM481" s="36"/>
      <c r="AN481" s="36"/>
      <c r="AO481" s="36"/>
      <c r="AP481" s="36"/>
      <c r="AQ481" s="36"/>
      <c r="AR481" s="36"/>
      <c r="AS481" s="36"/>
      <c r="AT481" s="36"/>
      <c r="AU481" s="36"/>
      <c r="AV481" s="36"/>
      <c r="AW481" s="36"/>
      <c r="AX481" s="36"/>
      <c r="AY481" s="36"/>
      <c r="AZ481" s="36"/>
      <c r="BA481" s="36"/>
      <c r="BB481" s="36"/>
      <c r="BC481" s="36"/>
      <c r="BD481" s="36"/>
      <c r="BE481" s="36"/>
      <c r="BF481" s="36"/>
      <c r="BG481" s="36"/>
      <c r="BH481" s="36"/>
      <c r="BI481" s="36"/>
      <c r="BJ481" s="36"/>
      <c r="BK481" s="36"/>
      <c r="BL481" s="36"/>
      <c r="BM481" s="36"/>
      <c r="BN481" s="36"/>
      <c r="BO481" s="36"/>
      <c r="BP481" s="36"/>
      <c r="BQ481" s="36"/>
      <c r="BR481" s="36"/>
      <c r="BS481" s="36"/>
      <c r="BT481" s="36"/>
      <c r="BU481" s="36"/>
      <c r="BV481" s="36"/>
      <c r="BW481" s="36">
        <v>1</v>
      </c>
      <c r="BX481" s="36"/>
      <c r="BY481" s="36"/>
      <c r="BZ481" s="36"/>
      <c r="CA481" s="36"/>
      <c r="CB481" s="36"/>
      <c r="CC481" s="36"/>
      <c r="CD481" s="36"/>
      <c r="CE481" s="36"/>
      <c r="CF481" s="36"/>
      <c r="CG481" s="36"/>
      <c r="CH481" s="36"/>
      <c r="CI481" s="36"/>
      <c r="CJ481" s="36"/>
      <c r="CK481" s="36"/>
      <c r="CL481" s="36"/>
      <c r="CM481" s="36"/>
      <c r="CN481" s="36"/>
      <c r="CO481" s="36"/>
      <c r="CP481" s="36"/>
      <c r="CQ481" s="36"/>
      <c r="CR481" s="36"/>
      <c r="CS481" s="36"/>
      <c r="CT481" s="36"/>
      <c r="CU481" s="36"/>
      <c r="CV481" s="36"/>
      <c r="CW481" s="36"/>
      <c r="CX481" s="36"/>
      <c r="CY481" s="36"/>
      <c r="CZ481" s="36"/>
      <c r="DA481" s="36"/>
      <c r="DB481" s="36"/>
      <c r="DC481" s="36"/>
      <c r="DD481" s="36"/>
      <c r="DE481" s="36"/>
      <c r="DF481" s="36"/>
      <c r="DG481" s="36"/>
      <c r="DH481" s="36"/>
      <c r="DI481" s="36"/>
      <c r="DJ481" s="36"/>
      <c r="DK481" s="36"/>
      <c r="DL481" s="36"/>
      <c r="DM481" s="36"/>
      <c r="DN481" s="36"/>
      <c r="DO481" s="36"/>
      <c r="DP481" s="55">
        <v>0</v>
      </c>
      <c r="DQ481" s="37">
        <v>1</v>
      </c>
      <c r="DR481" s="37">
        <f>PRODUCT(Таблица1[[#This Row],[Столбец4]:[РЕГ НТЛ]])</f>
        <v>0</v>
      </c>
    </row>
    <row r="482" spans="1:122" x14ac:dyDescent="0.25">
      <c r="A482" s="35">
        <v>102</v>
      </c>
      <c r="B482" s="36" t="s">
        <v>241</v>
      </c>
      <c r="C482" s="36" t="s">
        <v>28</v>
      </c>
      <c r="D482" s="36" t="s">
        <v>11</v>
      </c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F482" s="36"/>
      <c r="AG482" s="36"/>
      <c r="AH482" s="36"/>
      <c r="AI482" s="36"/>
      <c r="AJ482" s="36"/>
      <c r="AK482" s="36"/>
      <c r="AL482" s="36"/>
      <c r="AM482" s="36"/>
      <c r="AN482" s="36"/>
      <c r="AO482" s="36"/>
      <c r="AP482" s="36"/>
      <c r="AQ482" s="36"/>
      <c r="AR482" s="36"/>
      <c r="AS482" s="36"/>
      <c r="AT482" s="36"/>
      <c r="AU482" s="36"/>
      <c r="AV482" s="36"/>
      <c r="AW482" s="36"/>
      <c r="AX482" s="36"/>
      <c r="AY482" s="36"/>
      <c r="AZ482" s="36"/>
      <c r="BA482" s="36"/>
      <c r="BB482" s="36"/>
      <c r="BC482" s="36"/>
      <c r="BD482" s="36"/>
      <c r="BE482" s="36"/>
      <c r="BF482" s="36"/>
      <c r="BG482" s="36"/>
      <c r="BH482" s="36"/>
      <c r="BI482" s="36"/>
      <c r="BJ482" s="36"/>
      <c r="BK482" s="36"/>
      <c r="BL482" s="36"/>
      <c r="BM482" s="36"/>
      <c r="BN482" s="36"/>
      <c r="BO482" s="36"/>
      <c r="BP482" s="36"/>
      <c r="BQ482" s="36"/>
      <c r="BR482" s="36"/>
      <c r="BS482" s="36"/>
      <c r="BT482" s="36">
        <v>3</v>
      </c>
      <c r="BU482" s="36"/>
      <c r="BV482" s="36"/>
      <c r="BW482" s="36"/>
      <c r="BX482" s="36"/>
      <c r="BY482" s="36"/>
      <c r="BZ482" s="36"/>
      <c r="CA482" s="36"/>
      <c r="CB482" s="36"/>
      <c r="CC482" s="36"/>
      <c r="CD482" s="36"/>
      <c r="CE482" s="36"/>
      <c r="CF482" s="36"/>
      <c r="CG482" s="36"/>
      <c r="CH482" s="36"/>
      <c r="CI482" s="36"/>
      <c r="CJ482" s="36"/>
      <c r="CK482" s="36"/>
      <c r="CL482" s="36"/>
      <c r="CM482" s="36"/>
      <c r="CN482" s="36"/>
      <c r="CO482" s="36"/>
      <c r="CP482" s="36"/>
      <c r="CQ482" s="36"/>
      <c r="CR482" s="36"/>
      <c r="CS482" s="36"/>
      <c r="CT482" s="36"/>
      <c r="CU482" s="36"/>
      <c r="CV482" s="36"/>
      <c r="CW482" s="36"/>
      <c r="CX482" s="36"/>
      <c r="CY482" s="36"/>
      <c r="CZ482" s="36"/>
      <c r="DA482" s="36"/>
      <c r="DB482" s="36"/>
      <c r="DC482" s="36"/>
      <c r="DD482" s="36"/>
      <c r="DE482" s="36"/>
      <c r="DF482" s="36"/>
      <c r="DG482" s="36"/>
      <c r="DH482" s="36"/>
      <c r="DI482" s="36"/>
      <c r="DJ482" s="36"/>
      <c r="DK482" s="36"/>
      <c r="DL482" s="36"/>
      <c r="DM482" s="36"/>
      <c r="DN482" s="36"/>
      <c r="DO482" s="36"/>
      <c r="DP482" s="55">
        <v>0</v>
      </c>
      <c r="DQ482" s="37">
        <v>1</v>
      </c>
      <c r="DR482" s="37">
        <f>PRODUCT(Таблица1[[#This Row],[Столбец4]:[РЕГ НТЛ]])</f>
        <v>0</v>
      </c>
    </row>
    <row r="483" spans="1:122" x14ac:dyDescent="0.25">
      <c r="A483" s="35">
        <v>102</v>
      </c>
      <c r="B483" s="36" t="s">
        <v>241</v>
      </c>
      <c r="C483" s="36" t="s">
        <v>28</v>
      </c>
      <c r="D483" s="36" t="s">
        <v>11</v>
      </c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F483" s="36"/>
      <c r="AG483" s="36"/>
      <c r="AH483" s="36"/>
      <c r="AI483" s="36"/>
      <c r="AJ483" s="36"/>
      <c r="AK483" s="36"/>
      <c r="AL483" s="36"/>
      <c r="AM483" s="36"/>
      <c r="AN483" s="36"/>
      <c r="AO483" s="36"/>
      <c r="AP483" s="36"/>
      <c r="AQ483" s="36"/>
      <c r="AR483" s="36"/>
      <c r="AS483" s="36"/>
      <c r="AT483" s="36"/>
      <c r="AU483" s="36"/>
      <c r="AV483" s="36"/>
      <c r="AW483" s="36"/>
      <c r="AX483" s="36"/>
      <c r="AY483" s="36"/>
      <c r="AZ483" s="36"/>
      <c r="BA483" s="36"/>
      <c r="BB483" s="36"/>
      <c r="BC483" s="36"/>
      <c r="BD483" s="36"/>
      <c r="BE483" s="36"/>
      <c r="BF483" s="36"/>
      <c r="BG483" s="36"/>
      <c r="BH483" s="36"/>
      <c r="BI483" s="36"/>
      <c r="BJ483" s="36"/>
      <c r="BK483" s="36"/>
      <c r="BL483" s="36"/>
      <c r="BM483" s="36"/>
      <c r="BN483" s="36"/>
      <c r="BO483" s="36"/>
      <c r="BP483" s="36"/>
      <c r="BQ483" s="36"/>
      <c r="BR483" s="36"/>
      <c r="BS483" s="36"/>
      <c r="BT483" s="36"/>
      <c r="BU483" s="36"/>
      <c r="BV483" s="36"/>
      <c r="BW483" s="36"/>
      <c r="BX483" s="36"/>
      <c r="BY483" s="36"/>
      <c r="BZ483" s="36">
        <v>5</v>
      </c>
      <c r="CA483" s="36"/>
      <c r="CB483" s="36"/>
      <c r="CC483" s="36"/>
      <c r="CD483" s="36"/>
      <c r="CE483" s="36"/>
      <c r="CF483" s="36"/>
      <c r="CG483" s="36"/>
      <c r="CH483" s="36"/>
      <c r="CI483" s="36"/>
      <c r="CJ483" s="36"/>
      <c r="CK483" s="36"/>
      <c r="CL483" s="36"/>
      <c r="CM483" s="36"/>
      <c r="CN483" s="36"/>
      <c r="CO483" s="36"/>
      <c r="CP483" s="36"/>
      <c r="CQ483" s="36"/>
      <c r="CR483" s="36"/>
      <c r="CS483" s="36"/>
      <c r="CT483" s="36"/>
      <c r="CU483" s="36"/>
      <c r="CV483" s="36"/>
      <c r="CW483" s="36"/>
      <c r="CX483" s="36"/>
      <c r="CY483" s="36"/>
      <c r="CZ483" s="36"/>
      <c r="DA483" s="36"/>
      <c r="DB483" s="36"/>
      <c r="DC483" s="36"/>
      <c r="DD483" s="36"/>
      <c r="DE483" s="36"/>
      <c r="DF483" s="36"/>
      <c r="DG483" s="36"/>
      <c r="DH483" s="36"/>
      <c r="DI483" s="36"/>
      <c r="DJ483" s="36"/>
      <c r="DK483" s="36"/>
      <c r="DL483" s="36"/>
      <c r="DM483" s="36"/>
      <c r="DN483" s="36"/>
      <c r="DO483" s="36"/>
      <c r="DP483" s="55">
        <v>0</v>
      </c>
      <c r="DQ483" s="37">
        <v>1</v>
      </c>
      <c r="DR483" s="37">
        <f>PRODUCT(Таблица1[[#This Row],[Столбец4]:[РЕГ НТЛ]])</f>
        <v>0</v>
      </c>
    </row>
    <row r="484" spans="1:122" x14ac:dyDescent="0.25">
      <c r="A484" s="35">
        <v>102</v>
      </c>
      <c r="B484" s="36" t="s">
        <v>241</v>
      </c>
      <c r="C484" s="36" t="s">
        <v>28</v>
      </c>
      <c r="D484" s="36" t="s">
        <v>11</v>
      </c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F484" s="36"/>
      <c r="AG484" s="36"/>
      <c r="AH484" s="36"/>
      <c r="AI484" s="36"/>
      <c r="AJ484" s="36"/>
      <c r="AK484" s="36"/>
      <c r="AL484" s="36"/>
      <c r="AM484" s="36"/>
      <c r="AN484" s="36"/>
      <c r="AO484" s="36"/>
      <c r="AP484" s="36"/>
      <c r="AQ484" s="36"/>
      <c r="AR484" s="36"/>
      <c r="AS484" s="36"/>
      <c r="AT484" s="36"/>
      <c r="AU484" s="36"/>
      <c r="AV484" s="36"/>
      <c r="AW484" s="36"/>
      <c r="AX484" s="36"/>
      <c r="AY484" s="36"/>
      <c r="AZ484" s="36"/>
      <c r="BA484" s="36"/>
      <c r="BB484" s="36"/>
      <c r="BC484" s="36"/>
      <c r="BD484" s="36"/>
      <c r="BE484" s="36"/>
      <c r="BF484" s="36"/>
      <c r="BG484" s="36"/>
      <c r="BH484" s="36"/>
      <c r="BI484" s="36"/>
      <c r="BJ484" s="36"/>
      <c r="BK484" s="36"/>
      <c r="BL484" s="36"/>
      <c r="BM484" s="36"/>
      <c r="BN484" s="36"/>
      <c r="BO484" s="36"/>
      <c r="BP484" s="36"/>
      <c r="BQ484" s="36"/>
      <c r="BR484" s="36"/>
      <c r="BS484" s="36"/>
      <c r="BT484" s="36"/>
      <c r="BU484" s="36"/>
      <c r="BV484" s="36"/>
      <c r="BW484" s="36"/>
      <c r="BX484" s="36"/>
      <c r="BY484" s="36"/>
      <c r="BZ484" s="36"/>
      <c r="CA484" s="36"/>
      <c r="CB484" s="36"/>
      <c r="CC484" s="36">
        <v>4</v>
      </c>
      <c r="CD484" s="36"/>
      <c r="CE484" s="36"/>
      <c r="CF484" s="36"/>
      <c r="CG484" s="36"/>
      <c r="CH484" s="36"/>
      <c r="CI484" s="36"/>
      <c r="CJ484" s="36"/>
      <c r="CK484" s="36"/>
      <c r="CL484" s="36"/>
      <c r="CM484" s="36"/>
      <c r="CN484" s="36"/>
      <c r="CO484" s="36"/>
      <c r="CP484" s="36"/>
      <c r="CQ484" s="36"/>
      <c r="CR484" s="36"/>
      <c r="CS484" s="36"/>
      <c r="CT484" s="36"/>
      <c r="CU484" s="36"/>
      <c r="CV484" s="36"/>
      <c r="CW484" s="36"/>
      <c r="CX484" s="36"/>
      <c r="CY484" s="36"/>
      <c r="CZ484" s="36"/>
      <c r="DA484" s="36"/>
      <c r="DB484" s="36"/>
      <c r="DC484" s="36"/>
      <c r="DD484" s="36"/>
      <c r="DE484" s="36"/>
      <c r="DF484" s="36"/>
      <c r="DG484" s="36"/>
      <c r="DH484" s="36"/>
      <c r="DI484" s="36"/>
      <c r="DJ484" s="36"/>
      <c r="DK484" s="36"/>
      <c r="DL484" s="36"/>
      <c r="DM484" s="36"/>
      <c r="DN484" s="36"/>
      <c r="DO484" s="36"/>
      <c r="DP484" s="55">
        <v>0</v>
      </c>
      <c r="DQ484" s="37">
        <v>1</v>
      </c>
      <c r="DR484" s="37">
        <f>PRODUCT(Таблица1[[#This Row],[Столбец4]:[РЕГ НТЛ]])</f>
        <v>0</v>
      </c>
    </row>
    <row r="485" spans="1:122" x14ac:dyDescent="0.25">
      <c r="A485" s="44">
        <v>35</v>
      </c>
      <c r="B485" s="19" t="s">
        <v>341</v>
      </c>
      <c r="C485" s="19" t="s">
        <v>28</v>
      </c>
      <c r="D485" s="19" t="s">
        <v>11</v>
      </c>
      <c r="E485" s="19"/>
      <c r="F485" s="19"/>
      <c r="G485" s="19">
        <v>3</v>
      </c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  <c r="CC485" s="19"/>
      <c r="CD485" s="19"/>
      <c r="CE485" s="19"/>
      <c r="CF485" s="19"/>
      <c r="CG485" s="19"/>
      <c r="CH485" s="19"/>
      <c r="CI485" s="19"/>
      <c r="CJ485" s="19"/>
      <c r="CK485" s="19"/>
      <c r="CL485" s="19"/>
      <c r="CM485" s="19"/>
      <c r="CN485" s="19"/>
      <c r="CO485" s="19"/>
      <c r="CP485" s="19"/>
      <c r="CQ485" s="19"/>
      <c r="CR485" s="19"/>
      <c r="CS485" s="19"/>
      <c r="CT485" s="19"/>
      <c r="CU485" s="19"/>
      <c r="CV485" s="19"/>
      <c r="CW485" s="19"/>
      <c r="CX485" s="19"/>
      <c r="CY485" s="19"/>
      <c r="CZ485" s="19"/>
      <c r="DA485" s="19"/>
      <c r="DB485" s="19"/>
      <c r="DC485" s="19"/>
      <c r="DD485" s="19"/>
      <c r="DE485" s="19"/>
      <c r="DF485" s="19"/>
      <c r="DG485" s="19"/>
      <c r="DH485" s="19"/>
      <c r="DI485" s="19"/>
      <c r="DJ485" s="19"/>
      <c r="DK485" s="19"/>
      <c r="DL485" s="19"/>
      <c r="DM485" s="19"/>
      <c r="DN485" s="19"/>
      <c r="DO485" s="19"/>
      <c r="DP485" s="55">
        <v>0</v>
      </c>
      <c r="DQ485" s="23">
        <v>1</v>
      </c>
      <c r="DR485" s="24">
        <f>PRODUCT(Таблица1[[#This Row],[Столбец4]:[РЕГ НТЛ]])</f>
        <v>0</v>
      </c>
    </row>
    <row r="486" spans="1:122" x14ac:dyDescent="0.25">
      <c r="A486" s="35">
        <v>118</v>
      </c>
      <c r="B486" s="39" t="s">
        <v>342</v>
      </c>
      <c r="C486" s="39" t="s">
        <v>28</v>
      </c>
      <c r="D486" s="36" t="s">
        <v>11</v>
      </c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F486" s="36"/>
      <c r="AG486" s="36"/>
      <c r="AH486" s="36"/>
      <c r="AI486" s="36"/>
      <c r="AJ486" s="36"/>
      <c r="AK486" s="36"/>
      <c r="AL486" s="36"/>
      <c r="AM486" s="36"/>
      <c r="AN486" s="36"/>
      <c r="AO486" s="36"/>
      <c r="AP486" s="36"/>
      <c r="AQ486" s="36"/>
      <c r="AR486" s="36"/>
      <c r="AS486" s="36"/>
      <c r="AT486" s="36"/>
      <c r="AU486" s="36"/>
      <c r="AV486" s="36"/>
      <c r="AW486" s="36"/>
      <c r="AX486" s="36"/>
      <c r="AY486" s="36"/>
      <c r="AZ486" s="36"/>
      <c r="BA486" s="36"/>
      <c r="BB486" s="36"/>
      <c r="BC486" s="36"/>
      <c r="BD486" s="36"/>
      <c r="BE486" s="36"/>
      <c r="BF486" s="36"/>
      <c r="BG486" s="36"/>
      <c r="BH486" s="36"/>
      <c r="BI486" s="36"/>
      <c r="BJ486" s="36"/>
      <c r="BK486" s="36"/>
      <c r="BL486" s="36"/>
      <c r="BM486" s="36"/>
      <c r="BN486" s="36"/>
      <c r="BO486" s="36"/>
      <c r="BP486" s="36"/>
      <c r="BQ486" s="36"/>
      <c r="BR486" s="36"/>
      <c r="BS486" s="36"/>
      <c r="BT486" s="36"/>
      <c r="BU486" s="36"/>
      <c r="BV486" s="36"/>
      <c r="BW486" s="36"/>
      <c r="BX486" s="36"/>
      <c r="BY486" s="36"/>
      <c r="BZ486" s="36"/>
      <c r="CA486" s="36"/>
      <c r="CB486" s="36"/>
      <c r="CC486" s="36"/>
      <c r="CD486" s="36"/>
      <c r="CE486" s="36">
        <v>4</v>
      </c>
      <c r="CF486" s="36"/>
      <c r="CG486" s="36"/>
      <c r="CH486" s="36"/>
      <c r="CI486" s="36"/>
      <c r="CJ486" s="36"/>
      <c r="CK486" s="36"/>
      <c r="CL486" s="36"/>
      <c r="CM486" s="36"/>
      <c r="CN486" s="36"/>
      <c r="CO486" s="36"/>
      <c r="CP486" s="36"/>
      <c r="CQ486" s="36"/>
      <c r="CR486" s="36"/>
      <c r="CS486" s="36"/>
      <c r="CT486" s="36"/>
      <c r="CU486" s="36"/>
      <c r="CV486" s="36"/>
      <c r="CW486" s="36"/>
      <c r="CX486" s="36"/>
      <c r="CY486" s="36"/>
      <c r="CZ486" s="36"/>
      <c r="DA486" s="36"/>
      <c r="DB486" s="36"/>
      <c r="DC486" s="36"/>
      <c r="DD486" s="36"/>
      <c r="DE486" s="36"/>
      <c r="DF486" s="36"/>
      <c r="DG486" s="36"/>
      <c r="DH486" s="36"/>
      <c r="DI486" s="36"/>
      <c r="DJ486" s="36"/>
      <c r="DK486" s="36"/>
      <c r="DL486" s="36"/>
      <c r="DM486" s="36"/>
      <c r="DN486" s="36"/>
      <c r="DO486" s="36"/>
      <c r="DP486" s="55">
        <v>4</v>
      </c>
      <c r="DQ486" s="37">
        <v>1</v>
      </c>
      <c r="DR486" s="37">
        <f>PRODUCT(Таблица1[[#This Row],[Столбец4]:[РЕГ НТЛ]])</f>
        <v>4</v>
      </c>
    </row>
    <row r="487" spans="1:122" x14ac:dyDescent="0.25">
      <c r="A487" s="44">
        <v>29</v>
      </c>
      <c r="B487" s="19" t="s">
        <v>343</v>
      </c>
      <c r="C487" s="19" t="s">
        <v>28</v>
      </c>
      <c r="D487" s="19" t="s">
        <v>29</v>
      </c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>
        <v>8.6</v>
      </c>
      <c r="P487" s="19">
        <v>8.8000000000000007</v>
      </c>
      <c r="Q487" s="19">
        <v>9.4</v>
      </c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  <c r="CC487" s="19"/>
      <c r="CD487" s="19"/>
      <c r="CE487" s="19"/>
      <c r="CF487" s="19"/>
      <c r="CG487" s="19"/>
      <c r="CH487" s="19"/>
      <c r="CI487" s="19"/>
      <c r="CJ487" s="19"/>
      <c r="CK487" s="19"/>
      <c r="CL487" s="19"/>
      <c r="CM487" s="19"/>
      <c r="CN487" s="19"/>
      <c r="CO487" s="19"/>
      <c r="CP487" s="19"/>
      <c r="CQ487" s="19"/>
      <c r="CR487" s="19"/>
      <c r="CS487" s="19"/>
      <c r="CT487" s="19"/>
      <c r="CU487" s="19"/>
      <c r="CV487" s="19"/>
      <c r="CW487" s="19"/>
      <c r="CX487" s="19"/>
      <c r="CY487" s="19"/>
      <c r="CZ487" s="19"/>
      <c r="DA487" s="19"/>
      <c r="DB487" s="19"/>
      <c r="DC487" s="19"/>
      <c r="DD487" s="19"/>
      <c r="DE487" s="19"/>
      <c r="DF487" s="19"/>
      <c r="DG487" s="19"/>
      <c r="DH487" s="19"/>
      <c r="DI487" s="19"/>
      <c r="DJ487" s="19"/>
      <c r="DK487" s="19"/>
      <c r="DL487" s="19"/>
      <c r="DM487" s="19"/>
      <c r="DN487" s="19"/>
      <c r="DO487" s="19"/>
      <c r="DP487" s="55">
        <v>0</v>
      </c>
      <c r="DQ487" s="23">
        <v>1</v>
      </c>
      <c r="DR487" s="24">
        <f>PRODUCT(Таблица1[[#This Row],[Столбец4]:[РЕГ НТЛ]])</f>
        <v>0</v>
      </c>
    </row>
    <row r="488" spans="1:122" x14ac:dyDescent="0.25">
      <c r="A488" s="10">
        <v>19</v>
      </c>
      <c r="B488" s="2" t="s">
        <v>344</v>
      </c>
      <c r="C488" s="19" t="s">
        <v>30</v>
      </c>
      <c r="D488" s="2" t="s">
        <v>31</v>
      </c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>
        <v>8.4</v>
      </c>
      <c r="P488" s="2">
        <v>8.8000000000000007</v>
      </c>
      <c r="Q488" s="2">
        <v>8.6</v>
      </c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55">
        <v>0</v>
      </c>
      <c r="DQ488" s="23">
        <v>1</v>
      </c>
      <c r="DR488" s="23">
        <f>PRODUCT(Таблица1[[#This Row],[Столбец4]:[РЕГ НТЛ]])</f>
        <v>0</v>
      </c>
    </row>
    <row r="489" spans="1:122" x14ac:dyDescent="0.25">
      <c r="A489" s="38">
        <v>81</v>
      </c>
      <c r="B489" s="39" t="s">
        <v>345</v>
      </c>
      <c r="C489" s="39" t="s">
        <v>23</v>
      </c>
      <c r="D489" s="39" t="s">
        <v>39</v>
      </c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39"/>
      <c r="AK489" s="39"/>
      <c r="AL489" s="39">
        <v>9</v>
      </c>
      <c r="AM489" s="39">
        <v>9.6</v>
      </c>
      <c r="AN489" s="39"/>
      <c r="AO489" s="39"/>
      <c r="AP489" s="39"/>
      <c r="AQ489" s="39"/>
      <c r="AR489" s="39"/>
      <c r="AS489" s="39"/>
      <c r="AT489" s="39"/>
      <c r="AU489" s="39"/>
      <c r="AV489" s="39"/>
      <c r="AW489" s="39"/>
      <c r="AX489" s="39"/>
      <c r="AY489" s="39"/>
      <c r="AZ489" s="39"/>
      <c r="BA489" s="39"/>
      <c r="BB489" s="39"/>
      <c r="BC489" s="39"/>
      <c r="BD489" s="39"/>
      <c r="BE489" s="39"/>
      <c r="BF489" s="39"/>
      <c r="BG489" s="39"/>
      <c r="BH489" s="39"/>
      <c r="BI489" s="39"/>
      <c r="BJ489" s="39"/>
      <c r="BK489" s="39"/>
      <c r="BL489" s="39"/>
      <c r="BM489" s="39"/>
      <c r="BN489" s="39"/>
      <c r="BO489" s="39"/>
      <c r="BP489" s="39"/>
      <c r="BQ489" s="39"/>
      <c r="BR489" s="39"/>
      <c r="BS489" s="39"/>
      <c r="BT489" s="39"/>
      <c r="BU489" s="39"/>
      <c r="BV489" s="39"/>
      <c r="BW489" s="39"/>
      <c r="BX489" s="39"/>
      <c r="BY489" s="39"/>
      <c r="BZ489" s="39"/>
      <c r="CA489" s="39"/>
      <c r="CB489" s="39"/>
      <c r="CC489" s="39"/>
      <c r="CD489" s="39"/>
      <c r="CE489" s="39"/>
      <c r="CF489" s="39"/>
      <c r="CG489" s="39"/>
      <c r="CH489" s="39"/>
      <c r="CI489" s="39"/>
      <c r="CJ489" s="39"/>
      <c r="CK489" s="39"/>
      <c r="CL489" s="39"/>
      <c r="CM489" s="39"/>
      <c r="CN489" s="39"/>
      <c r="CO489" s="39"/>
      <c r="CP489" s="39"/>
      <c r="CQ489" s="39"/>
      <c r="CR489" s="39"/>
      <c r="CS489" s="39"/>
      <c r="CT489" s="39"/>
      <c r="CU489" s="39"/>
      <c r="CV489" s="39"/>
      <c r="CW489" s="39"/>
      <c r="CX489" s="39"/>
      <c r="CY489" s="39"/>
      <c r="CZ489" s="39"/>
      <c r="DA489" s="39"/>
      <c r="DB489" s="39"/>
      <c r="DC489" s="39"/>
      <c r="DD489" s="39"/>
      <c r="DE489" s="39"/>
      <c r="DF489" s="39"/>
      <c r="DG489" s="39"/>
      <c r="DH489" s="39"/>
      <c r="DI489" s="39"/>
      <c r="DJ489" s="39"/>
      <c r="DK489" s="39"/>
      <c r="DL489" s="39"/>
      <c r="DM489" s="39"/>
      <c r="DN489" s="39"/>
      <c r="DO489" s="39"/>
      <c r="DP489" s="58">
        <v>0</v>
      </c>
      <c r="DQ489" s="37">
        <v>1</v>
      </c>
      <c r="DR489" s="40">
        <f>PRODUCT(Таблица1[[#This Row],[Столбец4]:[РЕГ НТЛ]])</f>
        <v>0</v>
      </c>
    </row>
    <row r="490" spans="1:122" x14ac:dyDescent="0.25">
      <c r="A490" s="35">
        <v>103</v>
      </c>
      <c r="B490" s="36" t="s">
        <v>346</v>
      </c>
      <c r="C490" s="39" t="s">
        <v>28</v>
      </c>
      <c r="D490" s="36" t="s">
        <v>11</v>
      </c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F490" s="36"/>
      <c r="AG490" s="36"/>
      <c r="AH490" s="36"/>
      <c r="AI490" s="36"/>
      <c r="AJ490" s="36"/>
      <c r="AK490" s="36"/>
      <c r="AL490" s="36"/>
      <c r="AM490" s="36"/>
      <c r="AN490" s="36"/>
      <c r="AO490" s="36"/>
      <c r="AP490" s="36"/>
      <c r="AQ490" s="36"/>
      <c r="AR490" s="36"/>
      <c r="AS490" s="36"/>
      <c r="AT490" s="36"/>
      <c r="AU490" s="36"/>
      <c r="AV490" s="36"/>
      <c r="AW490" s="36"/>
      <c r="AX490" s="36"/>
      <c r="AY490" s="36"/>
      <c r="AZ490" s="36"/>
      <c r="BA490" s="36"/>
      <c r="BB490" s="36"/>
      <c r="BC490" s="36"/>
      <c r="BD490" s="36"/>
      <c r="BE490" s="36"/>
      <c r="BF490" s="36"/>
      <c r="BG490" s="36"/>
      <c r="BH490" s="36"/>
      <c r="BI490" s="36"/>
      <c r="BJ490" s="36"/>
      <c r="BK490" s="36"/>
      <c r="BL490" s="36"/>
      <c r="BM490" s="36"/>
      <c r="BN490" s="36"/>
      <c r="BO490" s="36"/>
      <c r="BP490" s="36"/>
      <c r="BQ490" s="36"/>
      <c r="BR490" s="36"/>
      <c r="BS490" s="36"/>
      <c r="BT490" s="36"/>
      <c r="BU490" s="36"/>
      <c r="BV490" s="36"/>
      <c r="BW490" s="36"/>
      <c r="BX490" s="36"/>
      <c r="BY490" s="36"/>
      <c r="BZ490" s="36"/>
      <c r="CA490" s="36"/>
      <c r="CB490" s="36"/>
      <c r="CC490" s="36"/>
      <c r="CD490" s="36">
        <v>4</v>
      </c>
      <c r="CE490" s="36"/>
      <c r="CF490" s="36"/>
      <c r="CG490" s="36"/>
      <c r="CH490" s="36"/>
      <c r="CI490" s="36"/>
      <c r="CJ490" s="36"/>
      <c r="CK490" s="36"/>
      <c r="CL490" s="36"/>
      <c r="CM490" s="36"/>
      <c r="CN490" s="36"/>
      <c r="CO490" s="36"/>
      <c r="CP490" s="36"/>
      <c r="CQ490" s="36"/>
      <c r="CR490" s="36"/>
      <c r="CS490" s="36"/>
      <c r="CT490" s="36"/>
      <c r="CU490" s="36"/>
      <c r="CV490" s="36"/>
      <c r="CW490" s="36"/>
      <c r="CX490" s="36"/>
      <c r="CY490" s="36"/>
      <c r="CZ490" s="36"/>
      <c r="DA490" s="36"/>
      <c r="DB490" s="36"/>
      <c r="DC490" s="36"/>
      <c r="DD490" s="36"/>
      <c r="DE490" s="36"/>
      <c r="DF490" s="36"/>
      <c r="DG490" s="36"/>
      <c r="DH490" s="36"/>
      <c r="DI490" s="36"/>
      <c r="DJ490" s="36"/>
      <c r="DK490" s="36"/>
      <c r="DL490" s="36"/>
      <c r="DM490" s="36"/>
      <c r="DN490" s="36"/>
      <c r="DO490" s="36"/>
      <c r="DP490" s="56">
        <v>0</v>
      </c>
      <c r="DQ490" s="37">
        <v>1</v>
      </c>
      <c r="DR490" s="37">
        <f>PRODUCT(Таблица1[[#This Row],[Столбец4]:[РЕГ НТЛ]])</f>
        <v>0</v>
      </c>
    </row>
    <row r="491" spans="1:122" x14ac:dyDescent="0.25">
      <c r="A491" s="38">
        <v>103</v>
      </c>
      <c r="B491" s="39" t="s">
        <v>243</v>
      </c>
      <c r="C491" s="39" t="s">
        <v>28</v>
      </c>
      <c r="D491" s="39" t="s">
        <v>11</v>
      </c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39"/>
      <c r="AK491" s="39"/>
      <c r="AL491" s="39"/>
      <c r="AM491" s="39"/>
      <c r="AN491" s="39"/>
      <c r="AO491" s="39"/>
      <c r="AP491" s="39"/>
      <c r="AQ491" s="39"/>
      <c r="AR491" s="39"/>
      <c r="AS491" s="39"/>
      <c r="AT491" s="39"/>
      <c r="AU491" s="39"/>
      <c r="AV491" s="39"/>
      <c r="AW491" s="39"/>
      <c r="AX491" s="39"/>
      <c r="AY491" s="39"/>
      <c r="AZ491" s="39"/>
      <c r="BA491" s="39"/>
      <c r="BB491" s="39"/>
      <c r="BC491" s="39"/>
      <c r="BD491" s="39"/>
      <c r="BE491" s="39"/>
      <c r="BF491" s="39"/>
      <c r="BG491" s="39"/>
      <c r="BH491" s="39"/>
      <c r="BI491" s="39"/>
      <c r="BJ491" s="39"/>
      <c r="BK491" s="39"/>
      <c r="BL491" s="39"/>
      <c r="BM491" s="39"/>
      <c r="BN491" s="39"/>
      <c r="BO491" s="39"/>
      <c r="BP491" s="39"/>
      <c r="BQ491" s="39"/>
      <c r="BR491" s="39"/>
      <c r="BS491" s="39"/>
      <c r="BT491" s="39"/>
      <c r="BU491" s="39"/>
      <c r="BV491" s="39">
        <v>2</v>
      </c>
      <c r="BW491" s="39"/>
      <c r="BX491" s="39"/>
      <c r="BY491" s="39"/>
      <c r="BZ491" s="39"/>
      <c r="CA491" s="39"/>
      <c r="CB491" s="39"/>
      <c r="CC491" s="39"/>
      <c r="CD491" s="39"/>
      <c r="CE491" s="39"/>
      <c r="CF491" s="39"/>
      <c r="CG491" s="39"/>
      <c r="CH491" s="39"/>
      <c r="CI491" s="39"/>
      <c r="CJ491" s="39"/>
      <c r="CK491" s="39"/>
      <c r="CL491" s="39"/>
      <c r="CM491" s="39"/>
      <c r="CN491" s="39"/>
      <c r="CO491" s="39"/>
      <c r="CP491" s="39"/>
      <c r="CQ491" s="39"/>
      <c r="CR491" s="39"/>
      <c r="CS491" s="39"/>
      <c r="CT491" s="39"/>
      <c r="CU491" s="39"/>
      <c r="CV491" s="39"/>
      <c r="CW491" s="39"/>
      <c r="CX491" s="39"/>
      <c r="CY491" s="39"/>
      <c r="CZ491" s="39"/>
      <c r="DA491" s="39"/>
      <c r="DB491" s="39"/>
      <c r="DC491" s="39"/>
      <c r="DD491" s="39"/>
      <c r="DE491" s="39"/>
      <c r="DF491" s="39"/>
      <c r="DG491" s="39"/>
      <c r="DH491" s="39"/>
      <c r="DI491" s="39"/>
      <c r="DJ491" s="39"/>
      <c r="DK491" s="39"/>
      <c r="DL491" s="39"/>
      <c r="DM491" s="39"/>
      <c r="DN491" s="39"/>
      <c r="DO491" s="39"/>
      <c r="DP491" s="58">
        <v>0</v>
      </c>
      <c r="DQ491" s="37">
        <v>1</v>
      </c>
      <c r="DR491" s="40">
        <f>PRODUCT(Таблица1[[#This Row],[Столбец4]:[РЕГ НТЛ]])</f>
        <v>0</v>
      </c>
    </row>
    <row r="492" spans="1:122" x14ac:dyDescent="0.25">
      <c r="A492" s="38">
        <v>103</v>
      </c>
      <c r="B492" s="39" t="s">
        <v>243</v>
      </c>
      <c r="C492" s="39" t="s">
        <v>28</v>
      </c>
      <c r="D492" s="39" t="s">
        <v>11</v>
      </c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39"/>
      <c r="AK492" s="39"/>
      <c r="AL492" s="39"/>
      <c r="AM492" s="39"/>
      <c r="AN492" s="39"/>
      <c r="AO492" s="39"/>
      <c r="AP492" s="39"/>
      <c r="AQ492" s="39"/>
      <c r="AR492" s="39"/>
      <c r="AS492" s="39"/>
      <c r="AT492" s="39"/>
      <c r="AU492" s="39"/>
      <c r="AV492" s="39"/>
      <c r="AW492" s="39"/>
      <c r="AX492" s="39"/>
      <c r="AY492" s="39"/>
      <c r="AZ492" s="39"/>
      <c r="BA492" s="39"/>
      <c r="BB492" s="39"/>
      <c r="BC492" s="39"/>
      <c r="BD492" s="39"/>
      <c r="BE492" s="39"/>
      <c r="BF492" s="39"/>
      <c r="BG492" s="39"/>
      <c r="BH492" s="39"/>
      <c r="BI492" s="39"/>
      <c r="BJ492" s="39"/>
      <c r="BK492" s="39"/>
      <c r="BL492" s="39"/>
      <c r="BM492" s="39"/>
      <c r="BN492" s="39"/>
      <c r="BO492" s="39"/>
      <c r="BP492" s="39"/>
      <c r="BQ492" s="39"/>
      <c r="BR492" s="39"/>
      <c r="BS492" s="39"/>
      <c r="BT492" s="39"/>
      <c r="BU492" s="39"/>
      <c r="BV492" s="39"/>
      <c r="BW492" s="39"/>
      <c r="BX492" s="39">
        <v>2</v>
      </c>
      <c r="BY492" s="39"/>
      <c r="BZ492" s="39"/>
      <c r="CA492" s="39"/>
      <c r="CB492" s="39"/>
      <c r="CC492" s="39"/>
      <c r="CD492" s="39"/>
      <c r="CE492" s="39"/>
      <c r="CF492" s="39"/>
      <c r="CG492" s="39"/>
      <c r="CH492" s="39"/>
      <c r="CI492" s="39"/>
      <c r="CJ492" s="39"/>
      <c r="CK492" s="39"/>
      <c r="CL492" s="39"/>
      <c r="CM492" s="39"/>
      <c r="CN492" s="39"/>
      <c r="CO492" s="39"/>
      <c r="CP492" s="39"/>
      <c r="CQ492" s="39"/>
      <c r="CR492" s="39"/>
      <c r="CS492" s="39"/>
      <c r="CT492" s="39"/>
      <c r="CU492" s="39"/>
      <c r="CV492" s="39"/>
      <c r="CW492" s="39"/>
      <c r="CX492" s="39"/>
      <c r="CY492" s="39"/>
      <c r="CZ492" s="39"/>
      <c r="DA492" s="39"/>
      <c r="DB492" s="39"/>
      <c r="DC492" s="39"/>
      <c r="DD492" s="39"/>
      <c r="DE492" s="39"/>
      <c r="DF492" s="39"/>
      <c r="DG492" s="39"/>
      <c r="DH492" s="39"/>
      <c r="DI492" s="39"/>
      <c r="DJ492" s="39"/>
      <c r="DK492" s="39"/>
      <c r="DL492" s="39"/>
      <c r="DM492" s="39"/>
      <c r="DN492" s="39"/>
      <c r="DO492" s="39"/>
      <c r="DP492" s="55">
        <v>0</v>
      </c>
      <c r="DQ492" s="37">
        <v>1</v>
      </c>
      <c r="DR492" s="40">
        <f>PRODUCT(Таблица1[[#This Row],[Столбец4]:[РЕГ НТЛ]])</f>
        <v>0</v>
      </c>
    </row>
    <row r="493" spans="1:122" x14ac:dyDescent="0.25">
      <c r="A493" s="38">
        <v>103</v>
      </c>
      <c r="B493" s="39" t="s">
        <v>243</v>
      </c>
      <c r="C493" s="39" t="s">
        <v>28</v>
      </c>
      <c r="D493" s="39" t="s">
        <v>11</v>
      </c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9"/>
      <c r="AK493" s="39"/>
      <c r="AL493" s="39"/>
      <c r="AM493" s="39"/>
      <c r="AN493" s="39"/>
      <c r="AO493" s="39"/>
      <c r="AP493" s="39"/>
      <c r="AQ493" s="39"/>
      <c r="AR493" s="39"/>
      <c r="AS493" s="39"/>
      <c r="AT493" s="39"/>
      <c r="AU493" s="39"/>
      <c r="AV493" s="39"/>
      <c r="AW493" s="39"/>
      <c r="AX493" s="39"/>
      <c r="AY493" s="39"/>
      <c r="AZ493" s="39"/>
      <c r="BA493" s="39"/>
      <c r="BB493" s="39"/>
      <c r="BC493" s="39"/>
      <c r="BD493" s="39"/>
      <c r="BE493" s="39"/>
      <c r="BF493" s="39"/>
      <c r="BG493" s="39"/>
      <c r="BH493" s="39"/>
      <c r="BI493" s="39"/>
      <c r="BJ493" s="39"/>
      <c r="BK493" s="39"/>
      <c r="BL493" s="39"/>
      <c r="BM493" s="39"/>
      <c r="BN493" s="39"/>
      <c r="BO493" s="39"/>
      <c r="BP493" s="39"/>
      <c r="BQ493" s="39"/>
      <c r="BR493" s="39"/>
      <c r="BS493" s="39"/>
      <c r="BT493" s="39"/>
      <c r="BU493" s="39"/>
      <c r="BV493" s="39"/>
      <c r="BW493" s="39"/>
      <c r="BX493" s="39"/>
      <c r="BY493" s="39"/>
      <c r="BZ493" s="39"/>
      <c r="CA493" s="39"/>
      <c r="CB493" s="39"/>
      <c r="CC493" s="39"/>
      <c r="CD493" s="39"/>
      <c r="CE493" s="39"/>
      <c r="CF493" s="39"/>
      <c r="CG493" s="39"/>
      <c r="CH493" s="39"/>
      <c r="CI493" s="39"/>
      <c r="CJ493" s="39"/>
      <c r="CK493" s="39"/>
      <c r="CL493" s="39"/>
      <c r="CM493" s="39"/>
      <c r="CN493" s="39"/>
      <c r="CO493" s="39"/>
      <c r="CP493" s="39"/>
      <c r="CQ493" s="39"/>
      <c r="CR493" s="39"/>
      <c r="CS493" s="39"/>
      <c r="CT493" s="39"/>
      <c r="CU493" s="39"/>
      <c r="CV493" s="39"/>
      <c r="CW493" s="39"/>
      <c r="CX493" s="39"/>
      <c r="CY493" s="39"/>
      <c r="CZ493" s="39"/>
      <c r="DA493" s="39"/>
      <c r="DB493" s="39"/>
      <c r="DC493" s="39"/>
      <c r="DD493" s="39"/>
      <c r="DE493" s="39"/>
      <c r="DF493" s="39"/>
      <c r="DG493" s="39">
        <v>1</v>
      </c>
      <c r="DH493" s="39"/>
      <c r="DI493" s="39"/>
      <c r="DJ493" s="39"/>
      <c r="DK493" s="39"/>
      <c r="DL493" s="39"/>
      <c r="DM493" s="39"/>
      <c r="DN493" s="39"/>
      <c r="DO493" s="39"/>
      <c r="DP493" s="55">
        <v>0</v>
      </c>
      <c r="DQ493" s="37">
        <v>1</v>
      </c>
      <c r="DR493" s="40">
        <f>PRODUCT(Таблица1[[#This Row],[Столбец4]:[РЕГ НТЛ]])</f>
        <v>0</v>
      </c>
    </row>
    <row r="494" spans="1:122" x14ac:dyDescent="0.25">
      <c r="A494" s="10">
        <v>16</v>
      </c>
      <c r="B494" s="2" t="s">
        <v>348</v>
      </c>
      <c r="C494" s="19" t="s">
        <v>25</v>
      </c>
      <c r="D494" s="2" t="s">
        <v>26</v>
      </c>
      <c r="E494" s="2"/>
      <c r="F494" s="2"/>
      <c r="G494" s="2"/>
      <c r="H494" s="2">
        <v>9.6</v>
      </c>
      <c r="I494" s="2">
        <v>9.6</v>
      </c>
      <c r="J494" s="2">
        <v>9.6</v>
      </c>
      <c r="K494" s="2">
        <v>10</v>
      </c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1"/>
      <c r="X494" s="1"/>
      <c r="Y494" s="1"/>
      <c r="Z494" s="1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13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55">
        <v>0</v>
      </c>
      <c r="DQ494" s="23">
        <v>1</v>
      </c>
      <c r="DR494" s="23">
        <f>PRODUCT(Таблица1[[#This Row],[Столбец4]:[РЕГ НТЛ]])</f>
        <v>0</v>
      </c>
    </row>
    <row r="495" spans="1:122" x14ac:dyDescent="0.25">
      <c r="A495" s="10">
        <v>16</v>
      </c>
      <c r="B495" s="2" t="s">
        <v>348</v>
      </c>
      <c r="C495" s="19" t="s">
        <v>25</v>
      </c>
      <c r="D495" s="2" t="s">
        <v>110</v>
      </c>
      <c r="E495" s="2">
        <v>2</v>
      </c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1"/>
      <c r="X495" s="1"/>
      <c r="Y495" s="1"/>
      <c r="Z495" s="1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13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55">
        <v>0</v>
      </c>
      <c r="DQ495" s="23">
        <v>1</v>
      </c>
      <c r="DR495" s="23">
        <f>PRODUCT(Таблица1[[#This Row],[Столбец4]:[РЕГ НТЛ]])</f>
        <v>0</v>
      </c>
    </row>
    <row r="496" spans="1:122" x14ac:dyDescent="0.25">
      <c r="A496" s="10">
        <v>16</v>
      </c>
      <c r="B496" s="2" t="s">
        <v>348</v>
      </c>
      <c r="C496" s="19" t="s">
        <v>25</v>
      </c>
      <c r="D496" s="2" t="s">
        <v>110</v>
      </c>
      <c r="E496" s="2"/>
      <c r="F496" s="2">
        <v>3</v>
      </c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14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55">
        <v>0</v>
      </c>
      <c r="DQ496" s="23">
        <v>1</v>
      </c>
      <c r="DR496" s="23">
        <f>PRODUCT(Таблица1[[#This Row],[Столбец4]:[РЕГ НТЛ]])</f>
        <v>0</v>
      </c>
    </row>
    <row r="497" spans="1:122" x14ac:dyDescent="0.25">
      <c r="A497" s="10">
        <v>17</v>
      </c>
      <c r="B497" s="2" t="s">
        <v>349</v>
      </c>
      <c r="C497" s="19" t="s">
        <v>25</v>
      </c>
      <c r="D497" s="2" t="s">
        <v>26</v>
      </c>
      <c r="E497" s="8"/>
      <c r="F497" s="2"/>
      <c r="G497" s="2"/>
      <c r="H497" s="2">
        <v>8.8000000000000007</v>
      </c>
      <c r="I497" s="2">
        <v>8.6</v>
      </c>
      <c r="J497" s="2">
        <v>9.1999999999999993</v>
      </c>
      <c r="K497" s="2">
        <v>8.8000000000000007</v>
      </c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55">
        <v>0</v>
      </c>
      <c r="DQ497" s="23">
        <v>1</v>
      </c>
      <c r="DR497" s="23">
        <f>PRODUCT(Таблица1[[#This Row],[Столбец4]:[РЕГ НТЛ]])</f>
        <v>0</v>
      </c>
    </row>
    <row r="498" spans="1:122" x14ac:dyDescent="0.25">
      <c r="A498" s="38">
        <v>286</v>
      </c>
      <c r="B498" s="39" t="s">
        <v>244</v>
      </c>
      <c r="C498" s="19" t="s">
        <v>30</v>
      </c>
      <c r="D498" s="39" t="s">
        <v>12</v>
      </c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39"/>
      <c r="AK498" s="39"/>
      <c r="AL498" s="39"/>
      <c r="AM498" s="39"/>
      <c r="AN498" s="39"/>
      <c r="AO498" s="39"/>
      <c r="AP498" s="39"/>
      <c r="AQ498" s="39"/>
      <c r="AR498" s="39"/>
      <c r="AS498" s="39"/>
      <c r="AT498" s="39"/>
      <c r="AU498" s="39"/>
      <c r="AV498" s="39"/>
      <c r="AW498" s="39"/>
      <c r="AX498" s="39"/>
      <c r="AY498" s="39"/>
      <c r="AZ498" s="39"/>
      <c r="BA498" s="39"/>
      <c r="BB498" s="39"/>
      <c r="BC498" s="39"/>
      <c r="BD498" s="39"/>
      <c r="BE498" s="39"/>
      <c r="BF498" s="39"/>
      <c r="BG498" s="39"/>
      <c r="BH498" s="39"/>
      <c r="BI498" s="39"/>
      <c r="BJ498" s="39"/>
      <c r="BK498" s="39"/>
      <c r="BL498" s="39"/>
      <c r="BM498" s="39"/>
      <c r="BN498" s="39"/>
      <c r="BO498" s="39"/>
      <c r="BP498" s="39"/>
      <c r="BQ498" s="39"/>
      <c r="BR498" s="39"/>
      <c r="BS498" s="39"/>
      <c r="BT498" s="39">
        <v>2</v>
      </c>
      <c r="BU498" s="39"/>
      <c r="BV498" s="39"/>
      <c r="BW498" s="39"/>
      <c r="BX498" s="39"/>
      <c r="BY498" s="39"/>
      <c r="BZ498" s="39"/>
      <c r="CA498" s="39"/>
      <c r="CB498" s="39"/>
      <c r="CC498" s="39"/>
      <c r="CD498" s="39"/>
      <c r="CE498" s="39"/>
      <c r="CF498" s="39"/>
      <c r="CG498" s="39"/>
      <c r="CH498" s="39"/>
      <c r="CI498" s="39"/>
      <c r="CJ498" s="39"/>
      <c r="CK498" s="39"/>
      <c r="CL498" s="39"/>
      <c r="CM498" s="39"/>
      <c r="CN498" s="39"/>
      <c r="CO498" s="39"/>
      <c r="CP498" s="39"/>
      <c r="CQ498" s="39"/>
      <c r="CR498" s="39"/>
      <c r="CS498" s="39"/>
      <c r="CT498" s="39"/>
      <c r="CU498" s="39"/>
      <c r="CV498" s="39"/>
      <c r="CW498" s="39"/>
      <c r="CX498" s="39"/>
      <c r="CY498" s="39"/>
      <c r="CZ498" s="39"/>
      <c r="DA498" s="39"/>
      <c r="DB498" s="39"/>
      <c r="DC498" s="39"/>
      <c r="DD498" s="39"/>
      <c r="DE498" s="39"/>
      <c r="DF498" s="39"/>
      <c r="DG498" s="39"/>
      <c r="DH498" s="39"/>
      <c r="DI498" s="39"/>
      <c r="DJ498" s="39"/>
      <c r="DK498" s="39"/>
      <c r="DL498" s="39"/>
      <c r="DM498" s="39"/>
      <c r="DN498" s="39"/>
      <c r="DO498" s="39"/>
      <c r="DP498" s="55">
        <v>0</v>
      </c>
      <c r="DQ498" s="37">
        <v>1</v>
      </c>
      <c r="DR498" s="40">
        <f>PRODUCT(Таблица1[[#This Row],[Столбец4]:[РЕГ НТЛ]])</f>
        <v>0</v>
      </c>
    </row>
    <row r="499" spans="1:122" x14ac:dyDescent="0.25">
      <c r="A499" s="35">
        <v>286</v>
      </c>
      <c r="B499" s="36" t="s">
        <v>244</v>
      </c>
      <c r="C499" s="19" t="s">
        <v>30</v>
      </c>
      <c r="D499" s="36" t="s">
        <v>12</v>
      </c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F499" s="36"/>
      <c r="AG499" s="36"/>
      <c r="AH499" s="36"/>
      <c r="AI499" s="36"/>
      <c r="AJ499" s="36"/>
      <c r="AK499" s="36"/>
      <c r="AL499" s="36"/>
      <c r="AM499" s="36"/>
      <c r="AN499" s="36"/>
      <c r="AO499" s="36"/>
      <c r="AP499" s="36"/>
      <c r="AQ499" s="36"/>
      <c r="AR499" s="36"/>
      <c r="AS499" s="36"/>
      <c r="AT499" s="36"/>
      <c r="AU499" s="36"/>
      <c r="AV499" s="36"/>
      <c r="AW499" s="36"/>
      <c r="AX499" s="36"/>
      <c r="AY499" s="36"/>
      <c r="AZ499" s="36"/>
      <c r="BA499" s="36"/>
      <c r="BB499" s="36"/>
      <c r="BC499" s="36"/>
      <c r="BD499" s="36"/>
      <c r="BE499" s="36"/>
      <c r="BF499" s="36"/>
      <c r="BG499" s="36"/>
      <c r="BH499" s="36"/>
      <c r="BI499" s="36"/>
      <c r="BJ499" s="36"/>
      <c r="BK499" s="36"/>
      <c r="BL499" s="36"/>
      <c r="BM499" s="36"/>
      <c r="BN499" s="36"/>
      <c r="BO499" s="36"/>
      <c r="BP499" s="36"/>
      <c r="BQ499" s="36"/>
      <c r="BR499" s="36"/>
      <c r="BS499" s="36"/>
      <c r="BT499" s="36"/>
      <c r="BU499" s="36"/>
      <c r="BV499" s="36"/>
      <c r="BW499" s="36"/>
      <c r="BX499" s="36"/>
      <c r="BY499" s="36">
        <v>2</v>
      </c>
      <c r="BZ499" s="36"/>
      <c r="CA499" s="36"/>
      <c r="CB499" s="36"/>
      <c r="CC499" s="36"/>
      <c r="CD499" s="36"/>
      <c r="CE499" s="36"/>
      <c r="CF499" s="36"/>
      <c r="CG499" s="36"/>
      <c r="CH499" s="36"/>
      <c r="CI499" s="36"/>
      <c r="CJ499" s="36"/>
      <c r="CK499" s="36"/>
      <c r="CL499" s="36"/>
      <c r="CM499" s="36"/>
      <c r="CN499" s="36"/>
      <c r="CO499" s="36"/>
      <c r="CP499" s="36"/>
      <c r="CQ499" s="36"/>
      <c r="CR499" s="36"/>
      <c r="CS499" s="36"/>
      <c r="CT499" s="36"/>
      <c r="CU499" s="36"/>
      <c r="CV499" s="36"/>
      <c r="CW499" s="36"/>
      <c r="CX499" s="36"/>
      <c r="CY499" s="36"/>
      <c r="CZ499" s="36"/>
      <c r="DA499" s="36"/>
      <c r="DB499" s="36"/>
      <c r="DC499" s="36"/>
      <c r="DD499" s="36"/>
      <c r="DE499" s="36"/>
      <c r="DF499" s="36"/>
      <c r="DG499" s="36"/>
      <c r="DH499" s="36"/>
      <c r="DI499" s="36"/>
      <c r="DJ499" s="36"/>
      <c r="DK499" s="36"/>
      <c r="DL499" s="36"/>
      <c r="DM499" s="36"/>
      <c r="DN499" s="36"/>
      <c r="DO499" s="36"/>
      <c r="DP499" s="55">
        <v>0</v>
      </c>
      <c r="DQ499" s="37">
        <v>1</v>
      </c>
      <c r="DR499" s="37">
        <f>PRODUCT(Таблица1[[#This Row],[Столбец4]:[РЕГ НТЛ]])</f>
        <v>0</v>
      </c>
    </row>
    <row r="500" spans="1:122" x14ac:dyDescent="0.25">
      <c r="A500" s="38">
        <v>286</v>
      </c>
      <c r="B500" s="39" t="s">
        <v>244</v>
      </c>
      <c r="C500" s="19" t="s">
        <v>30</v>
      </c>
      <c r="D500" s="39" t="s">
        <v>12</v>
      </c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  <c r="AJ500" s="39"/>
      <c r="AK500" s="39"/>
      <c r="AL500" s="39"/>
      <c r="AM500" s="39"/>
      <c r="AN500" s="39"/>
      <c r="AO500" s="39"/>
      <c r="AP500" s="39"/>
      <c r="AQ500" s="39"/>
      <c r="AR500" s="39"/>
      <c r="AS500" s="39"/>
      <c r="AT500" s="39"/>
      <c r="AU500" s="39"/>
      <c r="AV500" s="39"/>
      <c r="AW500" s="39"/>
      <c r="AX500" s="39"/>
      <c r="AY500" s="39"/>
      <c r="AZ500" s="39"/>
      <c r="BA500" s="39"/>
      <c r="BB500" s="39"/>
      <c r="BC500" s="39"/>
      <c r="BD500" s="39"/>
      <c r="BE500" s="39"/>
      <c r="BF500" s="39"/>
      <c r="BG500" s="39"/>
      <c r="BH500" s="39"/>
      <c r="BI500" s="39"/>
      <c r="BJ500" s="39"/>
      <c r="BK500" s="39"/>
      <c r="BL500" s="39"/>
      <c r="BM500" s="39"/>
      <c r="BN500" s="39"/>
      <c r="BO500" s="39"/>
      <c r="BP500" s="39"/>
      <c r="BQ500" s="39"/>
      <c r="BR500" s="39"/>
      <c r="BS500" s="39"/>
      <c r="BT500" s="39"/>
      <c r="BU500" s="39"/>
      <c r="BV500" s="39"/>
      <c r="BW500" s="39"/>
      <c r="BX500" s="39"/>
      <c r="BY500" s="39"/>
      <c r="BZ500" s="39">
        <v>4</v>
      </c>
      <c r="CA500" s="39"/>
      <c r="CB500" s="39"/>
      <c r="CC500" s="39"/>
      <c r="CD500" s="39"/>
      <c r="CE500" s="39"/>
      <c r="CF500" s="39"/>
      <c r="CG500" s="39"/>
      <c r="CH500" s="39"/>
      <c r="CI500" s="39"/>
      <c r="CJ500" s="39"/>
      <c r="CK500" s="39"/>
      <c r="CL500" s="39"/>
      <c r="CM500" s="39"/>
      <c r="CN500" s="39"/>
      <c r="CO500" s="39"/>
      <c r="CP500" s="39"/>
      <c r="CQ500" s="39"/>
      <c r="CR500" s="39"/>
      <c r="CS500" s="39"/>
      <c r="CT500" s="39"/>
      <c r="CU500" s="39"/>
      <c r="CV500" s="39"/>
      <c r="CW500" s="39"/>
      <c r="CX500" s="39"/>
      <c r="CY500" s="39"/>
      <c r="CZ500" s="39"/>
      <c r="DA500" s="39"/>
      <c r="DB500" s="39"/>
      <c r="DC500" s="39"/>
      <c r="DD500" s="39"/>
      <c r="DE500" s="39"/>
      <c r="DF500" s="39"/>
      <c r="DG500" s="39"/>
      <c r="DH500" s="39"/>
      <c r="DI500" s="39"/>
      <c r="DJ500" s="39"/>
      <c r="DK500" s="39"/>
      <c r="DL500" s="39"/>
      <c r="DM500" s="39"/>
      <c r="DN500" s="39"/>
      <c r="DO500" s="39"/>
      <c r="DP500" s="55">
        <v>0</v>
      </c>
      <c r="DQ500" s="37">
        <v>1</v>
      </c>
      <c r="DR500" s="40">
        <f>PRODUCT(Таблица1[[#This Row],[Столбец4]:[РЕГ НТЛ]])</f>
        <v>0</v>
      </c>
    </row>
    <row r="501" spans="1:122" x14ac:dyDescent="0.25">
      <c r="A501" s="35">
        <v>286</v>
      </c>
      <c r="B501" s="36" t="s">
        <v>244</v>
      </c>
      <c r="C501" s="19" t="s">
        <v>30</v>
      </c>
      <c r="D501" s="36" t="s">
        <v>12</v>
      </c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F501" s="36"/>
      <c r="AG501" s="36"/>
      <c r="AH501" s="36"/>
      <c r="AI501" s="36"/>
      <c r="AJ501" s="36"/>
      <c r="AK501" s="36"/>
      <c r="AL501" s="36"/>
      <c r="AM501" s="36"/>
      <c r="AN501" s="36"/>
      <c r="AO501" s="36"/>
      <c r="AP501" s="36"/>
      <c r="AQ501" s="36"/>
      <c r="AR501" s="36"/>
      <c r="AS501" s="36"/>
      <c r="AT501" s="36"/>
      <c r="AU501" s="36"/>
      <c r="AV501" s="36"/>
      <c r="AW501" s="36"/>
      <c r="AX501" s="36"/>
      <c r="AY501" s="36"/>
      <c r="AZ501" s="36"/>
      <c r="BA501" s="36"/>
      <c r="BB501" s="36"/>
      <c r="BC501" s="36"/>
      <c r="BD501" s="36"/>
      <c r="BE501" s="36"/>
      <c r="BF501" s="36"/>
      <c r="BG501" s="36"/>
      <c r="BH501" s="36"/>
      <c r="BI501" s="36"/>
      <c r="BJ501" s="36"/>
      <c r="BK501" s="36"/>
      <c r="BL501" s="36"/>
      <c r="BM501" s="36"/>
      <c r="BN501" s="36"/>
      <c r="BO501" s="36"/>
      <c r="BP501" s="36"/>
      <c r="BQ501" s="36"/>
      <c r="BR501" s="36"/>
      <c r="BS501" s="36"/>
      <c r="BT501" s="36"/>
      <c r="BU501" s="36"/>
      <c r="BV501" s="36"/>
      <c r="BW501" s="36"/>
      <c r="BX501" s="36"/>
      <c r="BY501" s="36"/>
      <c r="BZ501" s="36"/>
      <c r="CA501" s="36">
        <v>3</v>
      </c>
      <c r="CB501" s="36"/>
      <c r="CC501" s="36"/>
      <c r="CD501" s="36"/>
      <c r="CE501" s="36"/>
      <c r="CF501" s="36"/>
      <c r="CG501" s="36"/>
      <c r="CH501" s="36"/>
      <c r="CI501" s="36"/>
      <c r="CJ501" s="36"/>
      <c r="CK501" s="36"/>
      <c r="CL501" s="36"/>
      <c r="CM501" s="36"/>
      <c r="CN501" s="36"/>
      <c r="CO501" s="36"/>
      <c r="CP501" s="36"/>
      <c r="CQ501" s="36"/>
      <c r="CR501" s="36"/>
      <c r="CS501" s="36"/>
      <c r="CT501" s="36"/>
      <c r="CU501" s="36"/>
      <c r="CV501" s="36"/>
      <c r="CW501" s="36"/>
      <c r="CX501" s="36"/>
      <c r="CY501" s="36"/>
      <c r="CZ501" s="36"/>
      <c r="DA501" s="36"/>
      <c r="DB501" s="36"/>
      <c r="DC501" s="36"/>
      <c r="DD501" s="36"/>
      <c r="DE501" s="36"/>
      <c r="DF501" s="36"/>
      <c r="DG501" s="36"/>
      <c r="DH501" s="36"/>
      <c r="DI501" s="36"/>
      <c r="DJ501" s="36"/>
      <c r="DK501" s="36"/>
      <c r="DL501" s="36"/>
      <c r="DM501" s="36"/>
      <c r="DN501" s="36"/>
      <c r="DO501" s="36"/>
      <c r="DP501" s="55">
        <v>0</v>
      </c>
      <c r="DQ501" s="37">
        <v>1</v>
      </c>
      <c r="DR501" s="37">
        <f>PRODUCT(Таблица1[[#This Row],[Столбец4]:[РЕГ НТЛ]])</f>
        <v>0</v>
      </c>
    </row>
    <row r="502" spans="1:122" x14ac:dyDescent="0.25">
      <c r="A502" s="35">
        <v>286</v>
      </c>
      <c r="B502" s="36" t="s">
        <v>244</v>
      </c>
      <c r="C502" s="19" t="s">
        <v>30</v>
      </c>
      <c r="D502" s="36" t="s">
        <v>12</v>
      </c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F502" s="36"/>
      <c r="AG502" s="36"/>
      <c r="AH502" s="36"/>
      <c r="AI502" s="36"/>
      <c r="AJ502" s="36"/>
      <c r="AK502" s="36"/>
      <c r="AL502" s="36"/>
      <c r="AM502" s="36"/>
      <c r="AN502" s="36"/>
      <c r="AO502" s="36"/>
      <c r="AP502" s="36"/>
      <c r="AQ502" s="36"/>
      <c r="AR502" s="36"/>
      <c r="AS502" s="36"/>
      <c r="AT502" s="36"/>
      <c r="AU502" s="36"/>
      <c r="AV502" s="36"/>
      <c r="AW502" s="36"/>
      <c r="AX502" s="36"/>
      <c r="AY502" s="36"/>
      <c r="AZ502" s="36"/>
      <c r="BA502" s="36"/>
      <c r="BB502" s="36"/>
      <c r="BC502" s="36"/>
      <c r="BD502" s="36"/>
      <c r="BE502" s="36"/>
      <c r="BF502" s="36"/>
      <c r="BG502" s="36"/>
      <c r="BH502" s="36"/>
      <c r="BI502" s="36"/>
      <c r="BJ502" s="36"/>
      <c r="BK502" s="36"/>
      <c r="BL502" s="36"/>
      <c r="BM502" s="36"/>
      <c r="BN502" s="36"/>
      <c r="BO502" s="36"/>
      <c r="BP502" s="36"/>
      <c r="BQ502" s="36"/>
      <c r="BR502" s="36"/>
      <c r="BS502" s="36"/>
      <c r="BT502" s="36"/>
      <c r="BU502" s="36"/>
      <c r="BV502" s="36"/>
      <c r="BW502" s="36"/>
      <c r="BX502" s="36"/>
      <c r="BY502" s="36"/>
      <c r="BZ502" s="36"/>
      <c r="CA502" s="36"/>
      <c r="CB502" s="36">
        <v>5</v>
      </c>
      <c r="CC502" s="36"/>
      <c r="CD502" s="36"/>
      <c r="CE502" s="36"/>
      <c r="CF502" s="36"/>
      <c r="CG502" s="36"/>
      <c r="CH502" s="36"/>
      <c r="CI502" s="36"/>
      <c r="CJ502" s="36"/>
      <c r="CK502" s="36"/>
      <c r="CL502" s="36"/>
      <c r="CM502" s="36"/>
      <c r="CN502" s="36"/>
      <c r="CO502" s="36"/>
      <c r="CP502" s="36"/>
      <c r="CQ502" s="36"/>
      <c r="CR502" s="36"/>
      <c r="CS502" s="36"/>
      <c r="CT502" s="36"/>
      <c r="CU502" s="36"/>
      <c r="CV502" s="36"/>
      <c r="CW502" s="36"/>
      <c r="CX502" s="36"/>
      <c r="CY502" s="36"/>
      <c r="CZ502" s="36"/>
      <c r="DA502" s="36"/>
      <c r="DB502" s="36"/>
      <c r="DC502" s="36"/>
      <c r="DD502" s="36"/>
      <c r="DE502" s="36"/>
      <c r="DF502" s="36"/>
      <c r="DG502" s="36"/>
      <c r="DH502" s="36"/>
      <c r="DI502" s="36"/>
      <c r="DJ502" s="36"/>
      <c r="DK502" s="36"/>
      <c r="DL502" s="36"/>
      <c r="DM502" s="36"/>
      <c r="DN502" s="36"/>
      <c r="DO502" s="36"/>
      <c r="DP502" s="55">
        <v>0</v>
      </c>
      <c r="DQ502" s="37">
        <v>1</v>
      </c>
      <c r="DR502" s="37">
        <f>PRODUCT(Таблица1[[#This Row],[Столбец4]:[РЕГ НТЛ]])</f>
        <v>0</v>
      </c>
    </row>
    <row r="503" spans="1:122" x14ac:dyDescent="0.25">
      <c r="A503" s="35">
        <v>286</v>
      </c>
      <c r="B503" s="36" t="s">
        <v>244</v>
      </c>
      <c r="C503" s="19" t="s">
        <v>30</v>
      </c>
      <c r="D503" s="36" t="s">
        <v>12</v>
      </c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F503" s="36"/>
      <c r="AG503" s="36"/>
      <c r="AH503" s="36"/>
      <c r="AI503" s="36"/>
      <c r="AJ503" s="36"/>
      <c r="AK503" s="36"/>
      <c r="AL503" s="36"/>
      <c r="AM503" s="36"/>
      <c r="AN503" s="36"/>
      <c r="AO503" s="36"/>
      <c r="AP503" s="36"/>
      <c r="AQ503" s="36"/>
      <c r="AR503" s="36"/>
      <c r="AS503" s="36"/>
      <c r="AT503" s="36"/>
      <c r="AU503" s="36"/>
      <c r="AV503" s="36"/>
      <c r="AW503" s="36"/>
      <c r="AX503" s="36"/>
      <c r="AY503" s="36"/>
      <c r="AZ503" s="36"/>
      <c r="BA503" s="36"/>
      <c r="BB503" s="36"/>
      <c r="BC503" s="36"/>
      <c r="BD503" s="36"/>
      <c r="BE503" s="36"/>
      <c r="BF503" s="36"/>
      <c r="BG503" s="36"/>
      <c r="BH503" s="36"/>
      <c r="BI503" s="36"/>
      <c r="BJ503" s="36"/>
      <c r="BK503" s="36"/>
      <c r="BL503" s="36"/>
      <c r="BM503" s="36"/>
      <c r="BN503" s="36"/>
      <c r="BO503" s="36"/>
      <c r="BP503" s="36"/>
      <c r="BQ503" s="36"/>
      <c r="BR503" s="36"/>
      <c r="BS503" s="36"/>
      <c r="BT503" s="36"/>
      <c r="BU503" s="36"/>
      <c r="BV503" s="36"/>
      <c r="BW503" s="36"/>
      <c r="BX503" s="36"/>
      <c r="BY503" s="36"/>
      <c r="BZ503" s="36"/>
      <c r="CA503" s="36"/>
      <c r="CB503" s="36"/>
      <c r="CC503" s="36">
        <v>5</v>
      </c>
      <c r="CD503" s="36"/>
      <c r="CE503" s="36"/>
      <c r="CF503" s="36"/>
      <c r="CG503" s="36"/>
      <c r="CH503" s="36"/>
      <c r="CI503" s="36"/>
      <c r="CJ503" s="36"/>
      <c r="CK503" s="36"/>
      <c r="CL503" s="36"/>
      <c r="CM503" s="36"/>
      <c r="CN503" s="36"/>
      <c r="CO503" s="36"/>
      <c r="CP503" s="36"/>
      <c r="CQ503" s="36"/>
      <c r="CR503" s="36"/>
      <c r="CS503" s="36"/>
      <c r="CT503" s="36"/>
      <c r="CU503" s="36"/>
      <c r="CV503" s="36"/>
      <c r="CW503" s="36"/>
      <c r="CX503" s="36"/>
      <c r="CY503" s="36"/>
      <c r="CZ503" s="36"/>
      <c r="DA503" s="36"/>
      <c r="DB503" s="36"/>
      <c r="DC503" s="36"/>
      <c r="DD503" s="36"/>
      <c r="DE503" s="36"/>
      <c r="DF503" s="36"/>
      <c r="DG503" s="36"/>
      <c r="DH503" s="36"/>
      <c r="DI503" s="36"/>
      <c r="DJ503" s="36"/>
      <c r="DK503" s="36"/>
      <c r="DL503" s="36"/>
      <c r="DM503" s="36"/>
      <c r="DN503" s="36"/>
      <c r="DO503" s="36"/>
      <c r="DP503" s="55">
        <v>0</v>
      </c>
      <c r="DQ503" s="37">
        <v>1</v>
      </c>
      <c r="DR503" s="37">
        <f>PRODUCT(Таблица1[[#This Row],[Столбец4]:[РЕГ НТЛ]])</f>
        <v>0</v>
      </c>
    </row>
    <row r="504" spans="1:122" x14ac:dyDescent="0.25">
      <c r="A504" s="10">
        <v>3</v>
      </c>
      <c r="B504" s="2" t="s">
        <v>351</v>
      </c>
      <c r="C504" s="19" t="s">
        <v>40</v>
      </c>
      <c r="D504" s="2" t="s">
        <v>41</v>
      </c>
      <c r="E504" s="8"/>
      <c r="F504" s="2"/>
      <c r="G504" s="2"/>
      <c r="H504" s="2"/>
      <c r="I504" s="2"/>
      <c r="J504" s="2"/>
      <c r="K504" s="2"/>
      <c r="L504" s="2"/>
      <c r="M504" s="2"/>
      <c r="N504" s="2"/>
      <c r="O504" s="2">
        <v>8.6</v>
      </c>
      <c r="P504" s="2">
        <v>8.4</v>
      </c>
      <c r="Q504" s="2">
        <v>8.4</v>
      </c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55">
        <v>0</v>
      </c>
      <c r="DQ504" s="37">
        <v>0</v>
      </c>
      <c r="DR504" s="23">
        <f>PRODUCT(Таблица1[[#This Row],[Столбец4]:[РЕГ НТЛ]])</f>
        <v>0</v>
      </c>
    </row>
    <row r="505" spans="1:122" x14ac:dyDescent="0.25">
      <c r="A505" s="35">
        <v>57</v>
      </c>
      <c r="B505" s="36" t="s">
        <v>219</v>
      </c>
      <c r="C505" s="39" t="s">
        <v>32</v>
      </c>
      <c r="D505" s="36" t="s">
        <v>162</v>
      </c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F505" s="36"/>
      <c r="AG505" s="36"/>
      <c r="AH505" s="36"/>
      <c r="AI505" s="36"/>
      <c r="AJ505" s="36"/>
      <c r="AK505" s="36"/>
      <c r="AL505" s="36"/>
      <c r="AM505" s="36"/>
      <c r="AN505" s="36">
        <v>9.6</v>
      </c>
      <c r="AO505" s="36">
        <v>9.4</v>
      </c>
      <c r="AP505" s="36">
        <v>9.8000000000000007</v>
      </c>
      <c r="AQ505" s="36">
        <v>9.4</v>
      </c>
      <c r="AR505" s="36"/>
      <c r="AS505" s="36"/>
      <c r="AT505" s="36"/>
      <c r="AU505" s="36"/>
      <c r="AV505" s="36"/>
      <c r="AW505" s="36"/>
      <c r="AX505" s="36"/>
      <c r="AY505" s="36"/>
      <c r="AZ505" s="36"/>
      <c r="BA505" s="36"/>
      <c r="BB505" s="36"/>
      <c r="BC505" s="36"/>
      <c r="BD505" s="36"/>
      <c r="BE505" s="36"/>
      <c r="BF505" s="36"/>
      <c r="BG505" s="36"/>
      <c r="BH505" s="36"/>
      <c r="BI505" s="36"/>
      <c r="BJ505" s="36"/>
      <c r="BK505" s="36"/>
      <c r="BL505" s="36"/>
      <c r="BM505" s="36"/>
      <c r="BN505" s="36"/>
      <c r="BO505" s="36"/>
      <c r="BP505" s="36"/>
      <c r="BQ505" s="36"/>
      <c r="BR505" s="36"/>
      <c r="BS505" s="36"/>
      <c r="BT505" s="36"/>
      <c r="BU505" s="36"/>
      <c r="BV505" s="36"/>
      <c r="BW505" s="36"/>
      <c r="BX505" s="36"/>
      <c r="BY505" s="36"/>
      <c r="BZ505" s="36"/>
      <c r="CA505" s="36"/>
      <c r="CB505" s="36"/>
      <c r="CC505" s="36"/>
      <c r="CD505" s="36"/>
      <c r="CE505" s="36"/>
      <c r="CF505" s="36"/>
      <c r="CG505" s="36"/>
      <c r="CH505" s="36"/>
      <c r="CI505" s="36"/>
      <c r="CJ505" s="36"/>
      <c r="CK505" s="36"/>
      <c r="CL505" s="36"/>
      <c r="CM505" s="36"/>
      <c r="CN505" s="36"/>
      <c r="CO505" s="36"/>
      <c r="CP505" s="36"/>
      <c r="CQ505" s="36"/>
      <c r="CR505" s="36"/>
      <c r="CS505" s="36"/>
      <c r="CT505" s="36"/>
      <c r="CU505" s="36"/>
      <c r="CV505" s="36"/>
      <c r="CW505" s="36"/>
      <c r="CX505" s="36"/>
      <c r="CY505" s="36"/>
      <c r="CZ505" s="36"/>
      <c r="DA505" s="36"/>
      <c r="DB505" s="36"/>
      <c r="DC505" s="36"/>
      <c r="DD505" s="36"/>
      <c r="DE505" s="36"/>
      <c r="DF505" s="36"/>
      <c r="DG505" s="36"/>
      <c r="DH505" s="36"/>
      <c r="DI505" s="36"/>
      <c r="DJ505" s="36"/>
      <c r="DK505" s="36"/>
      <c r="DL505" s="36"/>
      <c r="DM505" s="36"/>
      <c r="DN505" s="36"/>
      <c r="DO505" s="36"/>
      <c r="DP505" s="55">
        <v>0</v>
      </c>
      <c r="DQ505" s="37">
        <v>0</v>
      </c>
      <c r="DR505" s="37">
        <f>PRODUCT(Таблица1[[#This Row],[Столбец4]:[РЕГ НТЛ]])</f>
        <v>0</v>
      </c>
    </row>
    <row r="506" spans="1:122" x14ac:dyDescent="0.25">
      <c r="A506" s="38">
        <v>57</v>
      </c>
      <c r="B506" s="39" t="s">
        <v>219</v>
      </c>
      <c r="C506" s="39" t="s">
        <v>32</v>
      </c>
      <c r="D506" s="39" t="s">
        <v>146</v>
      </c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>
        <v>1</v>
      </c>
      <c r="AF506" s="39"/>
      <c r="AG506" s="39"/>
      <c r="AH506" s="39"/>
      <c r="AI506" s="39"/>
      <c r="AJ506" s="39"/>
      <c r="AK506" s="39"/>
      <c r="AL506" s="39"/>
      <c r="AM506" s="39"/>
      <c r="AN506" s="39"/>
      <c r="AO506" s="39"/>
      <c r="AP506" s="39"/>
      <c r="AQ506" s="39"/>
      <c r="AR506" s="39"/>
      <c r="AS506" s="39"/>
      <c r="AT506" s="39"/>
      <c r="AU506" s="39"/>
      <c r="AV506" s="39"/>
      <c r="AW506" s="39"/>
      <c r="AX506" s="39"/>
      <c r="AY506" s="39"/>
      <c r="AZ506" s="39"/>
      <c r="BA506" s="39"/>
      <c r="BB506" s="39"/>
      <c r="BC506" s="39"/>
      <c r="BD506" s="39"/>
      <c r="BE506" s="39"/>
      <c r="BF506" s="39"/>
      <c r="BG506" s="39"/>
      <c r="BH506" s="39"/>
      <c r="BI506" s="39"/>
      <c r="BJ506" s="39"/>
      <c r="BK506" s="39"/>
      <c r="BL506" s="39"/>
      <c r="BM506" s="39"/>
      <c r="BN506" s="39"/>
      <c r="BO506" s="39"/>
      <c r="BP506" s="39"/>
      <c r="BQ506" s="39"/>
      <c r="BR506" s="39"/>
      <c r="BS506" s="39"/>
      <c r="BT506" s="39"/>
      <c r="BU506" s="39"/>
      <c r="BV506" s="39"/>
      <c r="BW506" s="39"/>
      <c r="BX506" s="39"/>
      <c r="BY506" s="39"/>
      <c r="BZ506" s="39"/>
      <c r="CA506" s="39"/>
      <c r="CB506" s="39"/>
      <c r="CC506" s="39"/>
      <c r="CD506" s="39"/>
      <c r="CE506" s="39"/>
      <c r="CF506" s="39"/>
      <c r="CG506" s="39"/>
      <c r="CH506" s="39"/>
      <c r="CI506" s="39"/>
      <c r="CJ506" s="39"/>
      <c r="CK506" s="39"/>
      <c r="CL506" s="39"/>
      <c r="CM506" s="39"/>
      <c r="CN506" s="39"/>
      <c r="CO506" s="39"/>
      <c r="CP506" s="39"/>
      <c r="CQ506" s="39"/>
      <c r="CR506" s="39"/>
      <c r="CS506" s="39"/>
      <c r="CT506" s="39"/>
      <c r="CU506" s="39"/>
      <c r="CV506" s="39"/>
      <c r="CW506" s="39"/>
      <c r="CX506" s="39"/>
      <c r="CY506" s="39"/>
      <c r="CZ506" s="39"/>
      <c r="DA506" s="39"/>
      <c r="DB506" s="39"/>
      <c r="DC506" s="39"/>
      <c r="DD506" s="39"/>
      <c r="DE506" s="39"/>
      <c r="DF506" s="39"/>
      <c r="DG506" s="39"/>
      <c r="DH506" s="39"/>
      <c r="DI506" s="39"/>
      <c r="DJ506" s="39"/>
      <c r="DK506" s="39"/>
      <c r="DL506" s="39"/>
      <c r="DM506" s="39"/>
      <c r="DN506" s="39"/>
      <c r="DO506" s="39"/>
      <c r="DP506" s="55">
        <v>0</v>
      </c>
      <c r="DQ506" s="37">
        <v>0</v>
      </c>
      <c r="DR506" s="40">
        <f>PRODUCT(Таблица1[[#This Row],[Столбец4]:[РЕГ НТЛ]])</f>
        <v>0</v>
      </c>
    </row>
    <row r="507" spans="1:122" x14ac:dyDescent="0.25">
      <c r="A507" s="35">
        <v>83</v>
      </c>
      <c r="B507" s="36" t="s">
        <v>352</v>
      </c>
      <c r="C507" s="39" t="s">
        <v>28</v>
      </c>
      <c r="D507" s="36" t="s">
        <v>11</v>
      </c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F507" s="36">
        <v>6</v>
      </c>
      <c r="AG507" s="36"/>
      <c r="AH507" s="36"/>
      <c r="AI507" s="36"/>
      <c r="AJ507" s="36"/>
      <c r="AK507" s="36"/>
      <c r="AL507" s="36"/>
      <c r="AM507" s="36"/>
      <c r="AN507" s="36"/>
      <c r="AO507" s="36"/>
      <c r="AP507" s="36"/>
      <c r="AQ507" s="36"/>
      <c r="AR507" s="36"/>
      <c r="AS507" s="36"/>
      <c r="AT507" s="36"/>
      <c r="AU507" s="36"/>
      <c r="AV507" s="36"/>
      <c r="AW507" s="36"/>
      <c r="AX507" s="36"/>
      <c r="AY507" s="36"/>
      <c r="AZ507" s="36"/>
      <c r="BA507" s="36"/>
      <c r="BB507" s="36"/>
      <c r="BC507" s="36"/>
      <c r="BD507" s="36"/>
      <c r="BE507" s="36"/>
      <c r="BF507" s="36"/>
      <c r="BG507" s="36"/>
      <c r="BH507" s="36"/>
      <c r="BI507" s="36"/>
      <c r="BJ507" s="36"/>
      <c r="BK507" s="36"/>
      <c r="BL507" s="36"/>
      <c r="BM507" s="36"/>
      <c r="BN507" s="36"/>
      <c r="BO507" s="36"/>
      <c r="BP507" s="36"/>
      <c r="BQ507" s="36"/>
      <c r="BR507" s="36"/>
      <c r="BS507" s="36"/>
      <c r="BT507" s="36"/>
      <c r="BU507" s="36"/>
      <c r="BV507" s="36"/>
      <c r="BW507" s="36"/>
      <c r="BX507" s="36"/>
      <c r="BY507" s="36"/>
      <c r="BZ507" s="36"/>
      <c r="CA507" s="36"/>
      <c r="CB507" s="36"/>
      <c r="CC507" s="36"/>
      <c r="CD507" s="36"/>
      <c r="CE507" s="36"/>
      <c r="CF507" s="36"/>
      <c r="CG507" s="36"/>
      <c r="CH507" s="36"/>
      <c r="CI507" s="36"/>
      <c r="CJ507" s="36"/>
      <c r="CK507" s="36"/>
      <c r="CL507" s="36"/>
      <c r="CM507" s="36"/>
      <c r="CN507" s="36"/>
      <c r="CO507" s="36"/>
      <c r="CP507" s="36"/>
      <c r="CQ507" s="36"/>
      <c r="CR507" s="36"/>
      <c r="CS507" s="36"/>
      <c r="CT507" s="36"/>
      <c r="CU507" s="36"/>
      <c r="CV507" s="36"/>
      <c r="CW507" s="36"/>
      <c r="CX507" s="36"/>
      <c r="CY507" s="36"/>
      <c r="CZ507" s="36"/>
      <c r="DA507" s="36"/>
      <c r="DB507" s="36"/>
      <c r="DC507" s="36"/>
      <c r="DD507" s="36"/>
      <c r="DE507" s="36"/>
      <c r="DF507" s="36"/>
      <c r="DG507" s="36"/>
      <c r="DH507" s="36"/>
      <c r="DI507" s="36"/>
      <c r="DJ507" s="36"/>
      <c r="DK507" s="36"/>
      <c r="DL507" s="36"/>
      <c r="DM507" s="36"/>
      <c r="DN507" s="36"/>
      <c r="DO507" s="36"/>
      <c r="DP507" s="55">
        <v>0</v>
      </c>
      <c r="DQ507" s="37">
        <v>1</v>
      </c>
      <c r="DR507" s="37">
        <f>PRODUCT(Таблица1[[#This Row],[Столбец4]:[РЕГ НТЛ]])</f>
        <v>0</v>
      </c>
    </row>
    <row r="508" spans="1:122" x14ac:dyDescent="0.25">
      <c r="A508" s="35">
        <v>83</v>
      </c>
      <c r="B508" s="36" t="s">
        <v>352</v>
      </c>
      <c r="C508" s="39" t="s">
        <v>28</v>
      </c>
      <c r="D508" s="36" t="s">
        <v>11</v>
      </c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F508" s="36"/>
      <c r="AG508" s="36">
        <v>3</v>
      </c>
      <c r="AH508" s="36"/>
      <c r="AI508" s="36"/>
      <c r="AJ508" s="36"/>
      <c r="AK508" s="36"/>
      <c r="AL508" s="36"/>
      <c r="AM508" s="36"/>
      <c r="AN508" s="36"/>
      <c r="AO508" s="36"/>
      <c r="AP508" s="36"/>
      <c r="AQ508" s="36"/>
      <c r="AR508" s="36"/>
      <c r="AS508" s="36"/>
      <c r="AT508" s="36"/>
      <c r="AU508" s="36"/>
      <c r="AV508" s="36"/>
      <c r="AW508" s="36"/>
      <c r="AX508" s="36"/>
      <c r="AY508" s="36"/>
      <c r="AZ508" s="36"/>
      <c r="BA508" s="36"/>
      <c r="BB508" s="36"/>
      <c r="BC508" s="36"/>
      <c r="BD508" s="36"/>
      <c r="BE508" s="36"/>
      <c r="BF508" s="36"/>
      <c r="BG508" s="36"/>
      <c r="BH508" s="36"/>
      <c r="BI508" s="36"/>
      <c r="BJ508" s="36"/>
      <c r="BK508" s="36"/>
      <c r="BL508" s="36"/>
      <c r="BM508" s="36"/>
      <c r="BN508" s="36"/>
      <c r="BO508" s="36"/>
      <c r="BP508" s="36"/>
      <c r="BQ508" s="36"/>
      <c r="BR508" s="36"/>
      <c r="BS508" s="36"/>
      <c r="BT508" s="36"/>
      <c r="BU508" s="36"/>
      <c r="BV508" s="36"/>
      <c r="BW508" s="36"/>
      <c r="BX508" s="36"/>
      <c r="BY508" s="36"/>
      <c r="BZ508" s="36"/>
      <c r="CA508" s="36"/>
      <c r="CB508" s="36"/>
      <c r="CC508" s="36"/>
      <c r="CD508" s="36"/>
      <c r="CE508" s="36"/>
      <c r="CF508" s="36"/>
      <c r="CG508" s="36"/>
      <c r="CH508" s="36"/>
      <c r="CI508" s="36"/>
      <c r="CJ508" s="36"/>
      <c r="CK508" s="36"/>
      <c r="CL508" s="36"/>
      <c r="CM508" s="36"/>
      <c r="CN508" s="36"/>
      <c r="CO508" s="36"/>
      <c r="CP508" s="36"/>
      <c r="CQ508" s="36"/>
      <c r="CR508" s="36"/>
      <c r="CS508" s="36"/>
      <c r="CT508" s="36"/>
      <c r="CU508" s="36"/>
      <c r="CV508" s="36"/>
      <c r="CW508" s="36"/>
      <c r="CX508" s="36"/>
      <c r="CY508" s="36"/>
      <c r="CZ508" s="36"/>
      <c r="DA508" s="36"/>
      <c r="DB508" s="36"/>
      <c r="DC508" s="36"/>
      <c r="DD508" s="36"/>
      <c r="DE508" s="36"/>
      <c r="DF508" s="36"/>
      <c r="DG508" s="36"/>
      <c r="DH508" s="36"/>
      <c r="DI508" s="36"/>
      <c r="DJ508" s="36"/>
      <c r="DK508" s="36"/>
      <c r="DL508" s="36"/>
      <c r="DM508" s="36"/>
      <c r="DN508" s="36"/>
      <c r="DO508" s="36"/>
      <c r="DP508" s="55">
        <v>0</v>
      </c>
      <c r="DQ508" s="37">
        <v>1</v>
      </c>
      <c r="DR508" s="37">
        <f>PRODUCT(Таблица1[[#This Row],[Столбец4]:[РЕГ НТЛ]])</f>
        <v>0</v>
      </c>
    </row>
    <row r="509" spans="1:122" x14ac:dyDescent="0.25">
      <c r="A509" s="38">
        <v>83</v>
      </c>
      <c r="B509" s="36" t="s">
        <v>352</v>
      </c>
      <c r="C509" s="39" t="s">
        <v>28</v>
      </c>
      <c r="D509" s="39" t="s">
        <v>11</v>
      </c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>
        <v>2</v>
      </c>
      <c r="AI509" s="39"/>
      <c r="AJ509" s="39"/>
      <c r="AK509" s="39"/>
      <c r="AL509" s="39"/>
      <c r="AM509" s="39"/>
      <c r="AN509" s="39"/>
      <c r="AO509" s="39"/>
      <c r="AP509" s="39"/>
      <c r="AQ509" s="39"/>
      <c r="AR509" s="39"/>
      <c r="AS509" s="39"/>
      <c r="AT509" s="39"/>
      <c r="AU509" s="39"/>
      <c r="AV509" s="39"/>
      <c r="AW509" s="39"/>
      <c r="AX509" s="39"/>
      <c r="AY509" s="39"/>
      <c r="AZ509" s="39"/>
      <c r="BA509" s="39"/>
      <c r="BB509" s="39"/>
      <c r="BC509" s="39"/>
      <c r="BD509" s="39"/>
      <c r="BE509" s="39"/>
      <c r="BF509" s="39"/>
      <c r="BG509" s="39"/>
      <c r="BH509" s="39"/>
      <c r="BI509" s="39"/>
      <c r="BJ509" s="39"/>
      <c r="BK509" s="39"/>
      <c r="BL509" s="39"/>
      <c r="BM509" s="39"/>
      <c r="BN509" s="39"/>
      <c r="BO509" s="39"/>
      <c r="BP509" s="39"/>
      <c r="BQ509" s="39"/>
      <c r="BR509" s="39"/>
      <c r="BS509" s="39"/>
      <c r="BT509" s="39"/>
      <c r="BU509" s="39"/>
      <c r="BV509" s="39"/>
      <c r="BW509" s="39"/>
      <c r="BX509" s="39"/>
      <c r="BY509" s="39"/>
      <c r="BZ509" s="39"/>
      <c r="CA509" s="39"/>
      <c r="CB509" s="39"/>
      <c r="CC509" s="39"/>
      <c r="CD509" s="39"/>
      <c r="CE509" s="39"/>
      <c r="CF509" s="39"/>
      <c r="CG509" s="39"/>
      <c r="CH509" s="39"/>
      <c r="CI509" s="39"/>
      <c r="CJ509" s="39"/>
      <c r="CK509" s="39"/>
      <c r="CL509" s="39"/>
      <c r="CM509" s="39"/>
      <c r="CN509" s="39"/>
      <c r="CO509" s="39"/>
      <c r="CP509" s="39"/>
      <c r="CQ509" s="39"/>
      <c r="CR509" s="39"/>
      <c r="CS509" s="39"/>
      <c r="CT509" s="39"/>
      <c r="CU509" s="39"/>
      <c r="CV509" s="39"/>
      <c r="CW509" s="39"/>
      <c r="CX509" s="39"/>
      <c r="CY509" s="39"/>
      <c r="CZ509" s="39"/>
      <c r="DA509" s="39"/>
      <c r="DB509" s="39"/>
      <c r="DC509" s="39"/>
      <c r="DD509" s="39"/>
      <c r="DE509" s="39"/>
      <c r="DF509" s="39"/>
      <c r="DG509" s="39"/>
      <c r="DH509" s="39"/>
      <c r="DI509" s="39"/>
      <c r="DJ509" s="39"/>
      <c r="DK509" s="39"/>
      <c r="DL509" s="39"/>
      <c r="DM509" s="39"/>
      <c r="DN509" s="39"/>
      <c r="DO509" s="39"/>
      <c r="DP509" s="55">
        <v>0</v>
      </c>
      <c r="DQ509" s="37">
        <v>1</v>
      </c>
      <c r="DR509" s="40">
        <f>PRODUCT(Таблица1[[#This Row],[Столбец4]:[РЕГ НТЛ]])</f>
        <v>0</v>
      </c>
    </row>
    <row r="510" spans="1:122" x14ac:dyDescent="0.25">
      <c r="A510" s="38">
        <v>83</v>
      </c>
      <c r="B510" s="39" t="s">
        <v>352</v>
      </c>
      <c r="C510" s="39" t="s">
        <v>28</v>
      </c>
      <c r="D510" s="39" t="s">
        <v>11</v>
      </c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  <c r="AJ510" s="39"/>
      <c r="AK510" s="39">
        <v>5</v>
      </c>
      <c r="AL510" s="39"/>
      <c r="AM510" s="39"/>
      <c r="AN510" s="39"/>
      <c r="AO510" s="39"/>
      <c r="AP510" s="39"/>
      <c r="AQ510" s="39"/>
      <c r="AR510" s="39"/>
      <c r="AS510" s="39"/>
      <c r="AT510" s="39"/>
      <c r="AU510" s="39"/>
      <c r="AV510" s="39"/>
      <c r="AW510" s="39"/>
      <c r="AX510" s="39"/>
      <c r="AY510" s="39"/>
      <c r="AZ510" s="39"/>
      <c r="BA510" s="39"/>
      <c r="BB510" s="39"/>
      <c r="BC510" s="39"/>
      <c r="BD510" s="39"/>
      <c r="BE510" s="39"/>
      <c r="BF510" s="39"/>
      <c r="BG510" s="39"/>
      <c r="BH510" s="39"/>
      <c r="BI510" s="39"/>
      <c r="BJ510" s="39"/>
      <c r="BK510" s="39"/>
      <c r="BL510" s="39"/>
      <c r="BM510" s="39"/>
      <c r="BN510" s="39"/>
      <c r="BO510" s="39"/>
      <c r="BP510" s="39"/>
      <c r="BQ510" s="39"/>
      <c r="BR510" s="39"/>
      <c r="BS510" s="39"/>
      <c r="BT510" s="39"/>
      <c r="BU510" s="39"/>
      <c r="BV510" s="39"/>
      <c r="BW510" s="39"/>
      <c r="BX510" s="39"/>
      <c r="BY510" s="39"/>
      <c r="BZ510" s="39"/>
      <c r="CA510" s="39"/>
      <c r="CB510" s="39"/>
      <c r="CC510" s="39"/>
      <c r="CD510" s="39"/>
      <c r="CE510" s="39"/>
      <c r="CF510" s="39"/>
      <c r="CG510" s="39"/>
      <c r="CH510" s="39"/>
      <c r="CI510" s="39"/>
      <c r="CJ510" s="39"/>
      <c r="CK510" s="39"/>
      <c r="CL510" s="39"/>
      <c r="CM510" s="39"/>
      <c r="CN510" s="39"/>
      <c r="CO510" s="39"/>
      <c r="CP510" s="39"/>
      <c r="CQ510" s="39"/>
      <c r="CR510" s="39"/>
      <c r="CS510" s="39"/>
      <c r="CT510" s="39"/>
      <c r="CU510" s="39"/>
      <c r="CV510" s="39"/>
      <c r="CW510" s="39"/>
      <c r="CX510" s="39"/>
      <c r="CY510" s="39"/>
      <c r="CZ510" s="39"/>
      <c r="DA510" s="39"/>
      <c r="DB510" s="39"/>
      <c r="DC510" s="39"/>
      <c r="DD510" s="39"/>
      <c r="DE510" s="39"/>
      <c r="DF510" s="39"/>
      <c r="DG510" s="39"/>
      <c r="DH510" s="39"/>
      <c r="DI510" s="39"/>
      <c r="DJ510" s="39"/>
      <c r="DK510" s="39"/>
      <c r="DL510" s="39"/>
      <c r="DM510" s="39"/>
      <c r="DN510" s="39"/>
      <c r="DO510" s="39"/>
      <c r="DP510" s="58">
        <v>0</v>
      </c>
      <c r="DQ510" s="37">
        <v>1</v>
      </c>
      <c r="DR510" s="40">
        <f>PRODUCT(Таблица1[[#This Row],[Столбец4]:[РЕГ НТЛ]])</f>
        <v>0</v>
      </c>
    </row>
    <row r="511" spans="1:122" x14ac:dyDescent="0.25">
      <c r="A511" s="35">
        <v>114</v>
      </c>
      <c r="B511" s="36" t="s">
        <v>353</v>
      </c>
      <c r="C511" s="39" t="s">
        <v>28</v>
      </c>
      <c r="D511" s="36" t="s">
        <v>11</v>
      </c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F511" s="36"/>
      <c r="AG511" s="36"/>
      <c r="AH511" s="36"/>
      <c r="AI511" s="36"/>
      <c r="AJ511" s="36"/>
      <c r="AK511" s="36"/>
      <c r="AL511" s="36"/>
      <c r="AM511" s="36"/>
      <c r="AN511" s="36"/>
      <c r="AO511" s="36"/>
      <c r="AP511" s="36"/>
      <c r="AQ511" s="36"/>
      <c r="AR511" s="36"/>
      <c r="AS511" s="36"/>
      <c r="AT511" s="36"/>
      <c r="AU511" s="36"/>
      <c r="AV511" s="36"/>
      <c r="AW511" s="36"/>
      <c r="AX511" s="36"/>
      <c r="AY511" s="36"/>
      <c r="AZ511" s="36"/>
      <c r="BA511" s="36"/>
      <c r="BB511" s="36"/>
      <c r="BC511" s="36"/>
      <c r="BD511" s="36"/>
      <c r="BE511" s="36"/>
      <c r="BF511" s="36"/>
      <c r="BG511" s="36"/>
      <c r="BH511" s="36"/>
      <c r="BI511" s="36"/>
      <c r="BJ511" s="36"/>
      <c r="BK511" s="36"/>
      <c r="BL511" s="36"/>
      <c r="BM511" s="36"/>
      <c r="BN511" s="36"/>
      <c r="BO511" s="36"/>
      <c r="BP511" s="36"/>
      <c r="BQ511" s="36"/>
      <c r="BR511" s="36"/>
      <c r="BS511" s="36"/>
      <c r="BT511" s="36"/>
      <c r="BU511" s="36"/>
      <c r="BV511" s="36"/>
      <c r="BW511" s="36"/>
      <c r="BX511" s="36"/>
      <c r="BY511" s="36"/>
      <c r="BZ511" s="36"/>
      <c r="CA511" s="36"/>
      <c r="CB511" s="36"/>
      <c r="CC511" s="36"/>
      <c r="CD511" s="36"/>
      <c r="CE511" s="36">
        <v>2</v>
      </c>
      <c r="CF511" s="36"/>
      <c r="CG511" s="36"/>
      <c r="CH511" s="36"/>
      <c r="CI511" s="36"/>
      <c r="CJ511" s="36"/>
      <c r="CK511" s="36"/>
      <c r="CL511" s="36"/>
      <c r="CM511" s="36"/>
      <c r="CN511" s="36"/>
      <c r="CO511" s="36"/>
      <c r="CP511" s="36"/>
      <c r="CQ511" s="36"/>
      <c r="CR511" s="36"/>
      <c r="CS511" s="36"/>
      <c r="CT511" s="36"/>
      <c r="CU511" s="36"/>
      <c r="CV511" s="36"/>
      <c r="CW511" s="36"/>
      <c r="CX511" s="36"/>
      <c r="CY511" s="36"/>
      <c r="CZ511" s="36"/>
      <c r="DA511" s="36"/>
      <c r="DB511" s="36"/>
      <c r="DC511" s="36"/>
      <c r="DD511" s="36"/>
      <c r="DE511" s="36"/>
      <c r="DF511" s="36"/>
      <c r="DG511" s="36"/>
      <c r="DH511" s="36"/>
      <c r="DI511" s="36"/>
      <c r="DJ511" s="36"/>
      <c r="DK511" s="36"/>
      <c r="DL511" s="36"/>
      <c r="DM511" s="36"/>
      <c r="DN511" s="36"/>
      <c r="DO511" s="36"/>
      <c r="DP511" s="55">
        <v>8</v>
      </c>
      <c r="DQ511" s="37">
        <v>1</v>
      </c>
      <c r="DR511" s="37">
        <f>PRODUCT(Таблица1[[#This Row],[Столбец4]:[РЕГ НТЛ]])</f>
        <v>8</v>
      </c>
    </row>
    <row r="512" spans="1:122" x14ac:dyDescent="0.25">
      <c r="A512" s="10">
        <v>32</v>
      </c>
      <c r="B512" s="2" t="s">
        <v>354</v>
      </c>
      <c r="C512" s="19" t="s">
        <v>28</v>
      </c>
      <c r="D512" s="2" t="s">
        <v>29</v>
      </c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>
        <v>9.1999999999999993</v>
      </c>
      <c r="P512" s="2">
        <v>8.8000000000000007</v>
      </c>
      <c r="Q512" s="2">
        <v>8.6</v>
      </c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14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56">
        <v>0</v>
      </c>
      <c r="DQ512" s="23">
        <v>1</v>
      </c>
      <c r="DR512" s="23">
        <f>PRODUCT(Таблица1[[#This Row],[Столбец4]:[РЕГ НТЛ]])</f>
        <v>0</v>
      </c>
    </row>
    <row r="513" spans="1:122" x14ac:dyDescent="0.25">
      <c r="A513" s="44">
        <v>45</v>
      </c>
      <c r="B513" s="19" t="s">
        <v>218</v>
      </c>
      <c r="C513" s="19" t="s">
        <v>28</v>
      </c>
      <c r="D513" s="19" t="s">
        <v>29</v>
      </c>
      <c r="E513" s="19"/>
      <c r="F513" s="19"/>
      <c r="G513" s="19"/>
      <c r="H513" s="19"/>
      <c r="I513" s="19"/>
      <c r="J513" s="19"/>
      <c r="K513" s="19"/>
      <c r="L513" s="19">
        <v>9.4</v>
      </c>
      <c r="M513" s="19">
        <v>9.6</v>
      </c>
      <c r="N513" s="19">
        <v>9.6</v>
      </c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  <c r="BH513" s="19"/>
      <c r="BI513" s="19"/>
      <c r="BJ513" s="19"/>
      <c r="BK513" s="19"/>
      <c r="BL513" s="19"/>
      <c r="BM513" s="19"/>
      <c r="BN513" s="19"/>
      <c r="BO513" s="19"/>
      <c r="BP513" s="19"/>
      <c r="BQ513" s="19"/>
      <c r="BR513" s="19"/>
      <c r="BS513" s="19"/>
      <c r="BT513" s="19"/>
      <c r="BU513" s="19"/>
      <c r="BV513" s="19"/>
      <c r="BW513" s="19"/>
      <c r="BX513" s="19"/>
      <c r="BY513" s="19"/>
      <c r="BZ513" s="19"/>
      <c r="CA513" s="19"/>
      <c r="CB513" s="19"/>
      <c r="CC513" s="19"/>
      <c r="CD513" s="19"/>
      <c r="CE513" s="19"/>
      <c r="CF513" s="19"/>
      <c r="CG513" s="19"/>
      <c r="CH513" s="19"/>
      <c r="CI513" s="19"/>
      <c r="CJ513" s="19"/>
      <c r="CK513" s="19"/>
      <c r="CL513" s="19"/>
      <c r="CM513" s="19"/>
      <c r="CN513" s="19"/>
      <c r="CO513" s="19"/>
      <c r="CP513" s="19"/>
      <c r="CQ513" s="19"/>
      <c r="CR513" s="19"/>
      <c r="CS513" s="19"/>
      <c r="CT513" s="19"/>
      <c r="CU513" s="19"/>
      <c r="CV513" s="19"/>
      <c r="CW513" s="19"/>
      <c r="CX513" s="19"/>
      <c r="CY513" s="19"/>
      <c r="CZ513" s="19"/>
      <c r="DA513" s="19"/>
      <c r="DB513" s="19"/>
      <c r="DC513" s="19"/>
      <c r="DD513" s="19"/>
      <c r="DE513" s="19"/>
      <c r="DF513" s="19"/>
      <c r="DG513" s="19"/>
      <c r="DH513" s="19"/>
      <c r="DI513" s="19"/>
      <c r="DJ513" s="19"/>
      <c r="DK513" s="19"/>
      <c r="DL513" s="19"/>
      <c r="DM513" s="19"/>
      <c r="DN513" s="19"/>
      <c r="DO513" s="19"/>
      <c r="DP513" s="55">
        <v>0</v>
      </c>
      <c r="DQ513" s="23">
        <v>1</v>
      </c>
      <c r="DR513" s="24">
        <f>PRODUCT(Таблица1[[#This Row],[Столбец4]:[РЕГ НТЛ]])</f>
        <v>0</v>
      </c>
    </row>
    <row r="514" spans="1:122" x14ac:dyDescent="0.25">
      <c r="A514" s="38">
        <v>107</v>
      </c>
      <c r="B514" s="39" t="s">
        <v>245</v>
      </c>
      <c r="C514" s="39" t="s">
        <v>28</v>
      </c>
      <c r="D514" s="39" t="s">
        <v>29</v>
      </c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  <c r="AJ514" s="39"/>
      <c r="AK514" s="39"/>
      <c r="AL514" s="39"/>
      <c r="AM514" s="39"/>
      <c r="AN514" s="39"/>
      <c r="AO514" s="39"/>
      <c r="AP514" s="39"/>
      <c r="AQ514" s="39"/>
      <c r="AR514" s="39"/>
      <c r="AS514" s="39"/>
      <c r="AT514" s="39"/>
      <c r="AU514" s="39"/>
      <c r="AV514" s="39"/>
      <c r="AW514" s="39"/>
      <c r="AX514" s="39"/>
      <c r="AY514" s="39"/>
      <c r="AZ514" s="39"/>
      <c r="BA514" s="39"/>
      <c r="BB514" s="39"/>
      <c r="BC514" s="39"/>
      <c r="BD514" s="39"/>
      <c r="BE514" s="39"/>
      <c r="BF514" s="39"/>
      <c r="BG514" s="39"/>
      <c r="BH514" s="39"/>
      <c r="BI514" s="39"/>
      <c r="BJ514" s="39"/>
      <c r="BK514" s="39"/>
      <c r="BL514" s="39"/>
      <c r="BM514" s="39"/>
      <c r="BN514" s="39"/>
      <c r="BO514" s="39"/>
      <c r="BP514" s="39"/>
      <c r="BQ514" s="39"/>
      <c r="BR514" s="39"/>
      <c r="BS514" s="39"/>
      <c r="BT514" s="39"/>
      <c r="BU514" s="39"/>
      <c r="BV514" s="39"/>
      <c r="BW514" s="39"/>
      <c r="BX514" s="39"/>
      <c r="BY514" s="39"/>
      <c r="BZ514" s="39"/>
      <c r="CA514" s="39"/>
      <c r="CB514" s="39"/>
      <c r="CC514" s="39"/>
      <c r="CD514" s="39"/>
      <c r="CE514" s="39"/>
      <c r="CF514" s="39">
        <v>8.6</v>
      </c>
      <c r="CG514" s="39">
        <v>8.4</v>
      </c>
      <c r="CH514" s="39">
        <v>9</v>
      </c>
      <c r="CI514" s="39">
        <v>8.1999999999999993</v>
      </c>
      <c r="CJ514" s="39"/>
      <c r="CK514" s="39"/>
      <c r="CL514" s="39"/>
      <c r="CM514" s="39"/>
      <c r="CN514" s="39"/>
      <c r="CO514" s="39"/>
      <c r="CP514" s="39"/>
      <c r="CQ514" s="39"/>
      <c r="CR514" s="39"/>
      <c r="CS514" s="39"/>
      <c r="CT514" s="39"/>
      <c r="CU514" s="39"/>
      <c r="CV514" s="39"/>
      <c r="CW514" s="39"/>
      <c r="CX514" s="39"/>
      <c r="CY514" s="39"/>
      <c r="CZ514" s="39"/>
      <c r="DA514" s="39"/>
      <c r="DB514" s="39"/>
      <c r="DC514" s="39"/>
      <c r="DD514" s="39"/>
      <c r="DE514" s="39"/>
      <c r="DF514" s="39"/>
      <c r="DG514" s="39"/>
      <c r="DH514" s="39"/>
      <c r="DI514" s="39"/>
      <c r="DJ514" s="39"/>
      <c r="DK514" s="39"/>
      <c r="DL514" s="39"/>
      <c r="DM514" s="39"/>
      <c r="DN514" s="39"/>
      <c r="DO514" s="39"/>
      <c r="DP514" s="58">
        <v>0</v>
      </c>
      <c r="DQ514" s="37">
        <v>1</v>
      </c>
      <c r="DR514" s="40">
        <f>PRODUCT(Таблица1[[#This Row],[Столбец4]:[РЕГ НТЛ]])</f>
        <v>0</v>
      </c>
    </row>
    <row r="515" spans="1:122" x14ac:dyDescent="0.25">
      <c r="A515" s="35">
        <v>107</v>
      </c>
      <c r="B515" s="36" t="s">
        <v>245</v>
      </c>
      <c r="C515" s="39" t="s">
        <v>28</v>
      </c>
      <c r="D515" s="36" t="s">
        <v>11</v>
      </c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F515" s="36"/>
      <c r="AG515" s="36"/>
      <c r="AH515" s="36"/>
      <c r="AI515" s="36"/>
      <c r="AJ515" s="36"/>
      <c r="AK515" s="36"/>
      <c r="AL515" s="36"/>
      <c r="AM515" s="36"/>
      <c r="AN515" s="36"/>
      <c r="AO515" s="36"/>
      <c r="AP515" s="36"/>
      <c r="AQ515" s="36"/>
      <c r="AR515" s="36"/>
      <c r="AS515" s="36"/>
      <c r="AT515" s="36"/>
      <c r="AU515" s="36"/>
      <c r="AV515" s="36"/>
      <c r="AW515" s="36"/>
      <c r="AX515" s="36"/>
      <c r="AY515" s="36"/>
      <c r="AZ515" s="36"/>
      <c r="BA515" s="36"/>
      <c r="BB515" s="36"/>
      <c r="BC515" s="36"/>
      <c r="BD515" s="36"/>
      <c r="BE515" s="36"/>
      <c r="BF515" s="36"/>
      <c r="BG515" s="36"/>
      <c r="BH515" s="36"/>
      <c r="BI515" s="36"/>
      <c r="BJ515" s="36"/>
      <c r="BK515" s="36"/>
      <c r="BL515" s="36"/>
      <c r="BM515" s="36"/>
      <c r="BN515" s="36"/>
      <c r="BO515" s="36"/>
      <c r="BP515" s="36"/>
      <c r="BQ515" s="36"/>
      <c r="BR515" s="36"/>
      <c r="BS515" s="36"/>
      <c r="BT515" s="36"/>
      <c r="BU515" s="36"/>
      <c r="BV515" s="36"/>
      <c r="BW515" s="36"/>
      <c r="BX515" s="36"/>
      <c r="BY515" s="36"/>
      <c r="BZ515" s="36"/>
      <c r="CA515" s="36"/>
      <c r="CB515" s="36"/>
      <c r="CC515" s="36"/>
      <c r="CD515" s="36"/>
      <c r="CE515" s="36"/>
      <c r="CF515" s="36"/>
      <c r="CG515" s="36"/>
      <c r="CH515" s="36"/>
      <c r="CI515" s="36"/>
      <c r="CJ515" s="36"/>
      <c r="CK515" s="36"/>
      <c r="CL515" s="36"/>
      <c r="CM515" s="36"/>
      <c r="CN515" s="36"/>
      <c r="CO515" s="36"/>
      <c r="CP515" s="36"/>
      <c r="CQ515" s="36"/>
      <c r="CR515" s="36"/>
      <c r="CS515" s="36"/>
      <c r="CT515" s="36"/>
      <c r="CU515" s="36"/>
      <c r="CV515" s="36"/>
      <c r="CW515" s="36"/>
      <c r="CX515" s="36"/>
      <c r="CY515" s="36">
        <v>1</v>
      </c>
      <c r="CZ515" s="36"/>
      <c r="DA515" s="36"/>
      <c r="DB515" s="36"/>
      <c r="DC515" s="36"/>
      <c r="DD515" s="36"/>
      <c r="DE515" s="36"/>
      <c r="DF515" s="36"/>
      <c r="DG515" s="36"/>
      <c r="DH515" s="36"/>
      <c r="DI515" s="36"/>
      <c r="DJ515" s="36"/>
      <c r="DK515" s="36"/>
      <c r="DL515" s="36"/>
      <c r="DM515" s="36"/>
      <c r="DN515" s="36"/>
      <c r="DO515" s="36"/>
      <c r="DP515" s="55">
        <v>0</v>
      </c>
      <c r="DQ515" s="37">
        <v>1</v>
      </c>
      <c r="DR515" s="37">
        <f>PRODUCT(Таблица1[[#This Row],[Столбец4]:[РЕГ НТЛ]])</f>
        <v>0</v>
      </c>
    </row>
    <row r="516" spans="1:122" x14ac:dyDescent="0.25">
      <c r="A516" s="35">
        <v>107</v>
      </c>
      <c r="B516" s="36" t="s">
        <v>245</v>
      </c>
      <c r="C516" s="39" t="s">
        <v>28</v>
      </c>
      <c r="D516" s="36" t="s">
        <v>11</v>
      </c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F516" s="36"/>
      <c r="AG516" s="36"/>
      <c r="AH516" s="36"/>
      <c r="AI516" s="36"/>
      <c r="AJ516" s="36"/>
      <c r="AK516" s="36"/>
      <c r="AL516" s="36"/>
      <c r="AM516" s="36"/>
      <c r="AN516" s="36"/>
      <c r="AO516" s="36"/>
      <c r="AP516" s="36"/>
      <c r="AQ516" s="36"/>
      <c r="AR516" s="36"/>
      <c r="AS516" s="36"/>
      <c r="AT516" s="36"/>
      <c r="AU516" s="36"/>
      <c r="AV516" s="36"/>
      <c r="AW516" s="36"/>
      <c r="AX516" s="36"/>
      <c r="AY516" s="36"/>
      <c r="AZ516" s="36"/>
      <c r="BA516" s="36"/>
      <c r="BB516" s="36"/>
      <c r="BC516" s="36"/>
      <c r="BD516" s="36"/>
      <c r="BE516" s="36"/>
      <c r="BF516" s="36"/>
      <c r="BG516" s="36"/>
      <c r="BH516" s="36"/>
      <c r="BI516" s="36"/>
      <c r="BJ516" s="36"/>
      <c r="BK516" s="36"/>
      <c r="BL516" s="36"/>
      <c r="BM516" s="36"/>
      <c r="BN516" s="36"/>
      <c r="BO516" s="36"/>
      <c r="BP516" s="36"/>
      <c r="BQ516" s="36"/>
      <c r="BR516" s="36"/>
      <c r="BS516" s="36"/>
      <c r="BT516" s="36"/>
      <c r="BU516" s="36"/>
      <c r="BV516" s="36"/>
      <c r="BW516" s="36"/>
      <c r="BX516" s="36"/>
      <c r="BY516" s="36"/>
      <c r="BZ516" s="36"/>
      <c r="CA516" s="36"/>
      <c r="CB516" s="36"/>
      <c r="CC516" s="36"/>
      <c r="CD516" s="36"/>
      <c r="CE516" s="36"/>
      <c r="CF516" s="36"/>
      <c r="CG516" s="36"/>
      <c r="CH516" s="36"/>
      <c r="CI516" s="36"/>
      <c r="CJ516" s="36"/>
      <c r="CK516" s="36"/>
      <c r="CL516" s="36"/>
      <c r="CM516" s="36"/>
      <c r="CN516" s="36"/>
      <c r="CO516" s="36"/>
      <c r="CP516" s="36"/>
      <c r="CQ516" s="36"/>
      <c r="CR516" s="36"/>
      <c r="CS516" s="36"/>
      <c r="CT516" s="36"/>
      <c r="CU516" s="36"/>
      <c r="CV516" s="36"/>
      <c r="CW516" s="36"/>
      <c r="CX516" s="36"/>
      <c r="CY516" s="36"/>
      <c r="CZ516" s="36"/>
      <c r="DA516" s="36"/>
      <c r="DB516" s="36"/>
      <c r="DC516" s="36"/>
      <c r="DD516" s="36"/>
      <c r="DE516" s="36"/>
      <c r="DF516" s="36"/>
      <c r="DG516" s="36"/>
      <c r="DH516" s="36"/>
      <c r="DI516" s="36"/>
      <c r="DJ516" s="36"/>
      <c r="DK516" s="36"/>
      <c r="DL516" s="36"/>
      <c r="DM516" s="36"/>
      <c r="DN516" s="36">
        <v>1</v>
      </c>
      <c r="DO516" s="36"/>
      <c r="DP516" s="55">
        <v>0</v>
      </c>
      <c r="DQ516" s="37">
        <v>1</v>
      </c>
      <c r="DR516" s="37">
        <f>PRODUCT(Таблица1[[#This Row],[Столбец4]:[РЕГ НТЛ]])</f>
        <v>0</v>
      </c>
    </row>
    <row r="517" spans="1:122" x14ac:dyDescent="0.25">
      <c r="A517" s="35">
        <v>48</v>
      </c>
      <c r="B517" s="36" t="s">
        <v>357</v>
      </c>
      <c r="C517" s="39" t="s">
        <v>32</v>
      </c>
      <c r="D517" s="36" t="s">
        <v>162</v>
      </c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F517" s="36"/>
      <c r="AG517" s="36"/>
      <c r="AH517" s="36"/>
      <c r="AI517" s="36"/>
      <c r="AJ517" s="36"/>
      <c r="AK517" s="36"/>
      <c r="AL517" s="36"/>
      <c r="AM517" s="36"/>
      <c r="AN517" s="36"/>
      <c r="AO517" s="36"/>
      <c r="AP517" s="36"/>
      <c r="AQ517" s="36"/>
      <c r="AR517" s="36"/>
      <c r="AS517" s="36"/>
      <c r="AT517" s="36"/>
      <c r="AU517" s="36"/>
      <c r="AV517" s="36"/>
      <c r="AW517" s="36"/>
      <c r="AX517" s="36"/>
      <c r="AY517" s="36">
        <v>8.8000000000000007</v>
      </c>
      <c r="AZ517" s="36">
        <v>9.1999999999999993</v>
      </c>
      <c r="BA517" s="36">
        <v>9.6</v>
      </c>
      <c r="BB517" s="36"/>
      <c r="BC517" s="36"/>
      <c r="BD517" s="36"/>
      <c r="BE517" s="36"/>
      <c r="BF517" s="36"/>
      <c r="BG517" s="36"/>
      <c r="BH517" s="36"/>
      <c r="BI517" s="36"/>
      <c r="BJ517" s="36"/>
      <c r="BK517" s="36"/>
      <c r="BL517" s="36"/>
      <c r="BM517" s="36"/>
      <c r="BN517" s="36"/>
      <c r="BO517" s="36"/>
      <c r="BP517" s="36"/>
      <c r="BQ517" s="36"/>
      <c r="BR517" s="36"/>
      <c r="BS517" s="36"/>
      <c r="BT517" s="36"/>
      <c r="BU517" s="36"/>
      <c r="BV517" s="36"/>
      <c r="BW517" s="36"/>
      <c r="BX517" s="36"/>
      <c r="BY517" s="36"/>
      <c r="BZ517" s="36"/>
      <c r="CA517" s="36"/>
      <c r="CB517" s="36"/>
      <c r="CC517" s="36"/>
      <c r="CD517" s="36"/>
      <c r="CE517" s="36"/>
      <c r="CF517" s="36"/>
      <c r="CG517" s="36"/>
      <c r="CH517" s="36"/>
      <c r="CI517" s="36"/>
      <c r="CJ517" s="36"/>
      <c r="CK517" s="36"/>
      <c r="CL517" s="36"/>
      <c r="CM517" s="36"/>
      <c r="CN517" s="36"/>
      <c r="CO517" s="36"/>
      <c r="CP517" s="36"/>
      <c r="CQ517" s="36"/>
      <c r="CR517" s="36"/>
      <c r="CS517" s="36"/>
      <c r="CT517" s="36"/>
      <c r="CU517" s="36"/>
      <c r="CV517" s="36"/>
      <c r="CW517" s="36"/>
      <c r="CX517" s="36"/>
      <c r="CY517" s="36"/>
      <c r="CZ517" s="36"/>
      <c r="DA517" s="36"/>
      <c r="DB517" s="36"/>
      <c r="DC517" s="36"/>
      <c r="DD517" s="36"/>
      <c r="DE517" s="36"/>
      <c r="DF517" s="36"/>
      <c r="DG517" s="36"/>
      <c r="DH517" s="36"/>
      <c r="DI517" s="36"/>
      <c r="DJ517" s="36"/>
      <c r="DK517" s="36"/>
      <c r="DL517" s="36"/>
      <c r="DM517" s="36"/>
      <c r="DN517" s="36"/>
      <c r="DO517" s="36"/>
      <c r="DP517" s="55">
        <v>0</v>
      </c>
      <c r="DQ517" s="37">
        <v>0</v>
      </c>
      <c r="DR517" s="37">
        <f>PRODUCT(Таблица1[[#This Row],[Столбец4]:[РЕГ НТЛ]])</f>
        <v>0</v>
      </c>
    </row>
    <row r="518" spans="1:122" x14ac:dyDescent="0.25">
      <c r="A518" s="35">
        <v>48</v>
      </c>
      <c r="B518" s="36" t="s">
        <v>357</v>
      </c>
      <c r="C518" s="39" t="s">
        <v>32</v>
      </c>
      <c r="D518" s="36" t="s">
        <v>146</v>
      </c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F518" s="36"/>
      <c r="AG518" s="36"/>
      <c r="AH518" s="36"/>
      <c r="AI518" s="36">
        <v>7</v>
      </c>
      <c r="AJ518" s="36"/>
      <c r="AK518" s="36"/>
      <c r="AL518" s="36"/>
      <c r="AM518" s="36"/>
      <c r="AN518" s="36"/>
      <c r="AO518" s="36"/>
      <c r="AP518" s="36"/>
      <c r="AQ518" s="36"/>
      <c r="AR518" s="36"/>
      <c r="AS518" s="36"/>
      <c r="AT518" s="36"/>
      <c r="AU518" s="36"/>
      <c r="AV518" s="36"/>
      <c r="AW518" s="36"/>
      <c r="AX518" s="36"/>
      <c r="AY518" s="36"/>
      <c r="AZ518" s="36"/>
      <c r="BA518" s="36"/>
      <c r="BB518" s="36"/>
      <c r="BC518" s="36"/>
      <c r="BD518" s="36"/>
      <c r="BE518" s="36"/>
      <c r="BF518" s="36"/>
      <c r="BG518" s="36"/>
      <c r="BH518" s="36"/>
      <c r="BI518" s="36"/>
      <c r="BJ518" s="36"/>
      <c r="BK518" s="36"/>
      <c r="BL518" s="36"/>
      <c r="BM518" s="36"/>
      <c r="BN518" s="36"/>
      <c r="BO518" s="36"/>
      <c r="BP518" s="36"/>
      <c r="BQ518" s="36"/>
      <c r="BR518" s="36"/>
      <c r="BS518" s="36"/>
      <c r="BT518" s="36"/>
      <c r="BU518" s="36"/>
      <c r="BV518" s="36"/>
      <c r="BW518" s="36"/>
      <c r="BX518" s="36"/>
      <c r="BY518" s="36"/>
      <c r="BZ518" s="36"/>
      <c r="CA518" s="36"/>
      <c r="CB518" s="36"/>
      <c r="CC518" s="36"/>
      <c r="CD518" s="36"/>
      <c r="CE518" s="36"/>
      <c r="CF518" s="36"/>
      <c r="CG518" s="36"/>
      <c r="CH518" s="36"/>
      <c r="CI518" s="36"/>
      <c r="CJ518" s="36"/>
      <c r="CK518" s="36"/>
      <c r="CL518" s="36"/>
      <c r="CM518" s="36"/>
      <c r="CN518" s="36"/>
      <c r="CO518" s="36"/>
      <c r="CP518" s="36"/>
      <c r="CQ518" s="36"/>
      <c r="CR518" s="36"/>
      <c r="CS518" s="36"/>
      <c r="CT518" s="36"/>
      <c r="CU518" s="36"/>
      <c r="CV518" s="36"/>
      <c r="CW518" s="36"/>
      <c r="CX518" s="36"/>
      <c r="CY518" s="36"/>
      <c r="CZ518" s="36"/>
      <c r="DA518" s="36"/>
      <c r="DB518" s="36"/>
      <c r="DC518" s="36"/>
      <c r="DD518" s="36"/>
      <c r="DE518" s="36"/>
      <c r="DF518" s="36"/>
      <c r="DG518" s="36"/>
      <c r="DH518" s="36"/>
      <c r="DI518" s="36"/>
      <c r="DJ518" s="36"/>
      <c r="DK518" s="36"/>
      <c r="DL518" s="36"/>
      <c r="DM518" s="36"/>
      <c r="DN518" s="36"/>
      <c r="DO518" s="36"/>
      <c r="DP518" s="55">
        <v>0</v>
      </c>
      <c r="DQ518" s="37">
        <v>0</v>
      </c>
      <c r="DR518" s="37">
        <f>PRODUCT(Таблица1[[#This Row],[Столбец4]:[РЕГ НТЛ]])</f>
        <v>0</v>
      </c>
    </row>
    <row r="519" spans="1:122" x14ac:dyDescent="0.25">
      <c r="A519" s="35">
        <v>108</v>
      </c>
      <c r="B519" s="36" t="s">
        <v>358</v>
      </c>
      <c r="C519" s="2" t="s">
        <v>30</v>
      </c>
      <c r="D519" s="36" t="s">
        <v>12</v>
      </c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F519" s="36"/>
      <c r="AG519" s="36"/>
      <c r="AH519" s="36"/>
      <c r="AI519" s="36"/>
      <c r="AJ519" s="36"/>
      <c r="AK519" s="36"/>
      <c r="AL519" s="36"/>
      <c r="AM519" s="36"/>
      <c r="AN519" s="36"/>
      <c r="AO519" s="36"/>
      <c r="AP519" s="36"/>
      <c r="AQ519" s="36"/>
      <c r="AR519" s="36"/>
      <c r="AS519" s="36"/>
      <c r="AT519" s="36"/>
      <c r="AU519" s="36"/>
      <c r="AV519" s="36"/>
      <c r="AW519" s="36"/>
      <c r="AX519" s="36"/>
      <c r="AY519" s="36"/>
      <c r="AZ519" s="36"/>
      <c r="BA519" s="36"/>
      <c r="BB519" s="36"/>
      <c r="BC519" s="36"/>
      <c r="BD519" s="36"/>
      <c r="BE519" s="36"/>
      <c r="BF519" s="36"/>
      <c r="BG519" s="36"/>
      <c r="BH519" s="36"/>
      <c r="BI519" s="36"/>
      <c r="BJ519" s="36"/>
      <c r="BK519" s="36"/>
      <c r="BL519" s="36"/>
      <c r="BM519" s="36"/>
      <c r="BN519" s="36"/>
      <c r="BO519" s="36"/>
      <c r="BP519" s="36"/>
      <c r="BQ519" s="36"/>
      <c r="BR519" s="36"/>
      <c r="BS519" s="36"/>
      <c r="BT519" s="36"/>
      <c r="BU519" s="36"/>
      <c r="BV519" s="36"/>
      <c r="BW519" s="36"/>
      <c r="BX519" s="36"/>
      <c r="BY519" s="36"/>
      <c r="BZ519" s="36"/>
      <c r="CA519" s="36"/>
      <c r="CB519" s="36"/>
      <c r="CC519" s="36"/>
      <c r="CD519" s="36">
        <v>6</v>
      </c>
      <c r="CE519" s="36"/>
      <c r="CF519" s="36"/>
      <c r="CG519" s="36"/>
      <c r="CH519" s="36"/>
      <c r="CI519" s="36"/>
      <c r="CJ519" s="36"/>
      <c r="CK519" s="36"/>
      <c r="CL519" s="36"/>
      <c r="CM519" s="36"/>
      <c r="CN519" s="36"/>
      <c r="CO519" s="36"/>
      <c r="CP519" s="36"/>
      <c r="CQ519" s="36"/>
      <c r="CR519" s="36"/>
      <c r="CS519" s="36"/>
      <c r="CT519" s="36"/>
      <c r="CU519" s="36"/>
      <c r="CV519" s="36"/>
      <c r="CW519" s="36"/>
      <c r="CX519" s="36"/>
      <c r="CY519" s="36"/>
      <c r="CZ519" s="36"/>
      <c r="DA519" s="36"/>
      <c r="DB519" s="36"/>
      <c r="DC519" s="36"/>
      <c r="DD519" s="36"/>
      <c r="DE519" s="36"/>
      <c r="DF519" s="36"/>
      <c r="DG519" s="36"/>
      <c r="DH519" s="36"/>
      <c r="DI519" s="36"/>
      <c r="DJ519" s="36"/>
      <c r="DK519" s="36"/>
      <c r="DL519" s="36"/>
      <c r="DM519" s="36"/>
      <c r="DN519" s="36"/>
      <c r="DO519" s="36"/>
      <c r="DP519" s="56">
        <v>0</v>
      </c>
      <c r="DQ519" s="37">
        <v>1</v>
      </c>
      <c r="DR519" s="37">
        <f>PRODUCT(Таблица1[[#This Row],[Столбец4]:[РЕГ НТЛ]])</f>
        <v>0</v>
      </c>
    </row>
    <row r="520" spans="1:122" x14ac:dyDescent="0.25">
      <c r="A520" s="10">
        <v>11</v>
      </c>
      <c r="B520" s="19" t="s">
        <v>359</v>
      </c>
      <c r="C520" s="2" t="s">
        <v>127</v>
      </c>
      <c r="D520" s="2" t="s">
        <v>129</v>
      </c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>
        <v>8</v>
      </c>
      <c r="P520" s="2">
        <v>7.6</v>
      </c>
      <c r="Q520" s="2">
        <v>8</v>
      </c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56">
        <v>0</v>
      </c>
      <c r="DQ520" s="23">
        <v>0</v>
      </c>
      <c r="DR520" s="23">
        <f>PRODUCT(Таблица1[[#This Row],[Столбец4]:[РЕГ НТЛ]])</f>
        <v>0</v>
      </c>
    </row>
    <row r="521" spans="1:122" x14ac:dyDescent="0.25">
      <c r="A521" s="10">
        <v>12</v>
      </c>
      <c r="B521" s="19" t="s">
        <v>360</v>
      </c>
      <c r="C521" s="2" t="s">
        <v>127</v>
      </c>
      <c r="D521" s="2" t="s">
        <v>129</v>
      </c>
      <c r="E521" s="8"/>
      <c r="F521" s="2"/>
      <c r="G521" s="2"/>
      <c r="H521" s="2"/>
      <c r="I521" s="2"/>
      <c r="J521" s="2"/>
      <c r="K521" s="2"/>
      <c r="L521" s="2"/>
      <c r="M521" s="2"/>
      <c r="N521" s="2"/>
      <c r="O521" s="2">
        <v>8</v>
      </c>
      <c r="P521" s="2">
        <v>7.8</v>
      </c>
      <c r="Q521" s="2">
        <v>8.1999999999999993</v>
      </c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55">
        <v>0</v>
      </c>
      <c r="DQ521" s="23">
        <v>0</v>
      </c>
      <c r="DR521" s="23">
        <f>PRODUCT(Таблица1[[#This Row],[Столбец4]:[РЕГ НТЛ]])</f>
        <v>0</v>
      </c>
    </row>
    <row r="522" spans="1:122" x14ac:dyDescent="0.25">
      <c r="A522" s="38">
        <v>85</v>
      </c>
      <c r="B522" s="39" t="s">
        <v>225</v>
      </c>
      <c r="C522" s="36" t="s">
        <v>28</v>
      </c>
      <c r="D522" s="39" t="s">
        <v>29</v>
      </c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/>
      <c r="AJ522" s="39"/>
      <c r="AK522" s="39"/>
      <c r="AL522" s="39"/>
      <c r="AM522" s="39"/>
      <c r="AN522" s="39"/>
      <c r="AO522" s="39"/>
      <c r="AP522" s="39"/>
      <c r="AQ522" s="39"/>
      <c r="AR522" s="39"/>
      <c r="AS522" s="39"/>
      <c r="AT522" s="39"/>
      <c r="AU522" s="39"/>
      <c r="AV522" s="39">
        <v>8.8000000000000007</v>
      </c>
      <c r="AW522" s="39">
        <v>8.8000000000000007</v>
      </c>
      <c r="AX522" s="39">
        <v>9.6</v>
      </c>
      <c r="AY522" s="39"/>
      <c r="AZ522" s="39"/>
      <c r="BA522" s="39"/>
      <c r="BB522" s="39"/>
      <c r="BC522" s="39"/>
      <c r="BD522" s="39"/>
      <c r="BE522" s="39"/>
      <c r="BF522" s="39"/>
      <c r="BG522" s="39"/>
      <c r="BH522" s="39"/>
      <c r="BI522" s="39"/>
      <c r="BJ522" s="39"/>
      <c r="BK522" s="39"/>
      <c r="BL522" s="39"/>
      <c r="BM522" s="39"/>
      <c r="BN522" s="39"/>
      <c r="BO522" s="39"/>
      <c r="BP522" s="39"/>
      <c r="BQ522" s="39"/>
      <c r="BR522" s="39"/>
      <c r="BS522" s="39"/>
      <c r="BT522" s="39"/>
      <c r="BU522" s="39"/>
      <c r="BV522" s="39"/>
      <c r="BW522" s="39"/>
      <c r="BX522" s="39"/>
      <c r="BY522" s="39"/>
      <c r="BZ522" s="39"/>
      <c r="CA522" s="39"/>
      <c r="CB522" s="39"/>
      <c r="CC522" s="39"/>
      <c r="CD522" s="39"/>
      <c r="CE522" s="39"/>
      <c r="CF522" s="39"/>
      <c r="CG522" s="39"/>
      <c r="CH522" s="39"/>
      <c r="CI522" s="39"/>
      <c r="CJ522" s="39"/>
      <c r="CK522" s="39"/>
      <c r="CL522" s="39"/>
      <c r="CM522" s="39"/>
      <c r="CN522" s="39"/>
      <c r="CO522" s="39"/>
      <c r="CP522" s="39"/>
      <c r="CQ522" s="39"/>
      <c r="CR522" s="39"/>
      <c r="CS522" s="39"/>
      <c r="CT522" s="39"/>
      <c r="CU522" s="39"/>
      <c r="CV522" s="39"/>
      <c r="CW522" s="39"/>
      <c r="CX522" s="39"/>
      <c r="CY522" s="39"/>
      <c r="CZ522" s="39"/>
      <c r="DA522" s="39"/>
      <c r="DB522" s="39"/>
      <c r="DC522" s="39"/>
      <c r="DD522" s="39"/>
      <c r="DE522" s="39"/>
      <c r="DF522" s="39"/>
      <c r="DG522" s="39"/>
      <c r="DH522" s="39"/>
      <c r="DI522" s="39"/>
      <c r="DJ522" s="39"/>
      <c r="DK522" s="39"/>
      <c r="DL522" s="39"/>
      <c r="DM522" s="39"/>
      <c r="DN522" s="39"/>
      <c r="DO522" s="39"/>
      <c r="DP522" s="55">
        <v>0</v>
      </c>
      <c r="DQ522" s="37">
        <v>1</v>
      </c>
      <c r="DR522" s="40">
        <f>PRODUCT(Таблица1[[#This Row],[Столбец4]:[РЕГ НТЛ]])</f>
        <v>0</v>
      </c>
    </row>
  </sheetData>
  <hyperlinks>
    <hyperlink ref="C7" r:id="rId1"/>
  </hyperlinks>
  <pageMargins left="0.7" right="0.7" top="0.75" bottom="0.75" header="0.3" footer="0.3"/>
  <pageSetup paperSize="9" scale="20" fitToWidth="0" orientation="landscape" verticalDpi="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A4" sqref="A4"/>
    </sheetView>
  </sheetViews>
  <sheetFormatPr defaultRowHeight="15" x14ac:dyDescent="0.25"/>
  <cols>
    <col min="1" max="1" width="25.140625" customWidth="1"/>
    <col min="2" max="2" width="39" customWidth="1"/>
  </cols>
  <sheetData>
    <row r="1" spans="1:6" x14ac:dyDescent="0.25">
      <c r="A1" t="s">
        <v>99</v>
      </c>
      <c r="B1" t="s">
        <v>3</v>
      </c>
      <c r="C1" s="25" t="s">
        <v>97</v>
      </c>
      <c r="D1" s="25" t="s">
        <v>100</v>
      </c>
      <c r="E1" s="25" t="s">
        <v>98</v>
      </c>
      <c r="F1" s="25" t="s">
        <v>101</v>
      </c>
    </row>
    <row r="2" spans="1:6" ht="15.75" x14ac:dyDescent="0.25">
      <c r="A2" t="s">
        <v>28</v>
      </c>
      <c r="B2" t="s">
        <v>102</v>
      </c>
      <c r="C2" s="25">
        <v>63</v>
      </c>
      <c r="D2" s="26">
        <v>60.000000000000007</v>
      </c>
      <c r="E2" s="25">
        <v>738</v>
      </c>
      <c r="F2" s="27">
        <v>861</v>
      </c>
    </row>
    <row r="3" spans="1:6" ht="15.75" x14ac:dyDescent="0.25">
      <c r="A3" t="s">
        <v>23</v>
      </c>
      <c r="B3" t="s">
        <v>33</v>
      </c>
      <c r="C3" s="25">
        <v>21</v>
      </c>
      <c r="D3" s="26">
        <v>20.000000000000004</v>
      </c>
      <c r="E3" s="25">
        <v>151</v>
      </c>
      <c r="F3" s="27">
        <v>192</v>
      </c>
    </row>
    <row r="4" spans="1:6" ht="15.75" x14ac:dyDescent="0.25">
      <c r="A4" t="s">
        <v>30</v>
      </c>
      <c r="B4" t="s">
        <v>103</v>
      </c>
      <c r="C4" s="25">
        <v>12</v>
      </c>
      <c r="D4" s="26">
        <v>11.428571428571429</v>
      </c>
      <c r="E4" s="25">
        <v>112</v>
      </c>
      <c r="F4" s="27">
        <v>135.42857142857144</v>
      </c>
    </row>
    <row r="5" spans="1:6" ht="15.75" x14ac:dyDescent="0.25">
      <c r="A5" t="s">
        <v>37</v>
      </c>
      <c r="B5" t="s">
        <v>38</v>
      </c>
      <c r="C5" s="25">
        <v>4</v>
      </c>
      <c r="D5" s="26">
        <v>3.8095238095238098</v>
      </c>
      <c r="E5" s="25">
        <v>42</v>
      </c>
      <c r="F5" s="27">
        <v>49.80952380952381</v>
      </c>
    </row>
    <row r="6" spans="1:6" ht="15.75" x14ac:dyDescent="0.25">
      <c r="A6" t="s">
        <v>25</v>
      </c>
      <c r="B6" t="s">
        <v>361</v>
      </c>
      <c r="C6" s="25">
        <v>4</v>
      </c>
      <c r="D6" s="26">
        <v>3.8095238095238098</v>
      </c>
      <c r="E6" s="25">
        <v>38</v>
      </c>
      <c r="F6" s="27">
        <v>45.80952380952381</v>
      </c>
    </row>
    <row r="7" spans="1:6" ht="15.75" x14ac:dyDescent="0.25">
      <c r="A7" t="s">
        <v>35</v>
      </c>
      <c r="B7" t="s">
        <v>36</v>
      </c>
      <c r="C7" s="25">
        <v>1</v>
      </c>
      <c r="D7" s="26">
        <v>0.95238095238095244</v>
      </c>
      <c r="E7" s="25">
        <v>14</v>
      </c>
      <c r="F7" s="27">
        <v>15.952380952380953</v>
      </c>
    </row>
    <row r="8" spans="1:6" ht="15.75" x14ac:dyDescent="0.25">
      <c r="A8" t="s">
        <v>92</v>
      </c>
      <c r="B8" t="s">
        <v>104</v>
      </c>
      <c r="C8" s="25">
        <v>0</v>
      </c>
      <c r="D8" s="26">
        <v>0</v>
      </c>
      <c r="E8" s="25">
        <v>0</v>
      </c>
      <c r="F8" s="27">
        <v>0</v>
      </c>
    </row>
    <row r="9" spans="1:6" ht="15.75" x14ac:dyDescent="0.25">
      <c r="A9" s="28" t="s">
        <v>131</v>
      </c>
      <c r="B9" t="s">
        <v>132</v>
      </c>
      <c r="C9" s="25">
        <v>0</v>
      </c>
      <c r="D9" s="26">
        <v>0</v>
      </c>
      <c r="E9" s="25">
        <v>0</v>
      </c>
      <c r="F9" s="27">
        <v>0</v>
      </c>
    </row>
    <row r="10" spans="1:6" x14ac:dyDescent="0.25">
      <c r="A10" t="s">
        <v>248</v>
      </c>
      <c r="B10" t="s">
        <v>128</v>
      </c>
      <c r="C10" s="25">
        <v>0</v>
      </c>
      <c r="D10" s="26">
        <v>0</v>
      </c>
      <c r="E10" s="25">
        <v>0</v>
      </c>
      <c r="F10" s="62">
        <v>0</v>
      </c>
    </row>
    <row r="11" spans="1:6" ht="15.75" x14ac:dyDescent="0.25">
      <c r="A11" t="s">
        <v>32</v>
      </c>
      <c r="B11" t="s">
        <v>162</v>
      </c>
      <c r="C11" s="25">
        <v>0</v>
      </c>
      <c r="D11" s="26">
        <v>0</v>
      </c>
      <c r="E11" s="25">
        <v>0</v>
      </c>
      <c r="F11" s="27">
        <v>0</v>
      </c>
    </row>
    <row r="12" spans="1:6" ht="15.75" x14ac:dyDescent="0.25">
      <c r="A12" t="s">
        <v>40</v>
      </c>
      <c r="B12" t="s">
        <v>41</v>
      </c>
      <c r="C12" s="25">
        <v>0</v>
      </c>
      <c r="D12" s="26">
        <v>0</v>
      </c>
      <c r="E12" s="25">
        <v>0</v>
      </c>
      <c r="F12" s="27">
        <v>0</v>
      </c>
    </row>
    <row r="13" spans="1:6" x14ac:dyDescent="0.25">
      <c r="A13" t="s">
        <v>249</v>
      </c>
      <c r="B13" t="s">
        <v>250</v>
      </c>
      <c r="C13" s="25">
        <v>0</v>
      </c>
      <c r="D13" s="26">
        <v>0</v>
      </c>
      <c r="E13" s="25">
        <v>0</v>
      </c>
      <c r="F13" s="62"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B30" sqref="B30"/>
    </sheetView>
  </sheetViews>
  <sheetFormatPr defaultRowHeight="15" x14ac:dyDescent="0.25"/>
  <cols>
    <col min="1" max="1" width="21.140625" customWidth="1"/>
    <col min="2" max="2" width="56" customWidth="1"/>
    <col min="3" max="3" width="11.140625" customWidth="1"/>
    <col min="4" max="5" width="9.7109375" customWidth="1"/>
  </cols>
  <sheetData>
    <row r="1" spans="1:6" s="29" customFormat="1" ht="18.75" x14ac:dyDescent="0.3">
      <c r="A1" s="29" t="s">
        <v>105</v>
      </c>
    </row>
    <row r="2" spans="1:6" x14ac:dyDescent="0.25">
      <c r="A2" t="s">
        <v>99</v>
      </c>
      <c r="B2" t="s">
        <v>3</v>
      </c>
      <c r="C2" s="25" t="s">
        <v>97</v>
      </c>
      <c r="D2" s="25" t="s">
        <v>100</v>
      </c>
      <c r="E2" s="25" t="s">
        <v>98</v>
      </c>
      <c r="F2" s="25" t="s">
        <v>101</v>
      </c>
    </row>
    <row r="3" spans="1:6" ht="15.75" x14ac:dyDescent="0.25">
      <c r="A3" t="s">
        <v>23</v>
      </c>
      <c r="B3" t="s">
        <v>33</v>
      </c>
      <c r="C3" s="25">
        <v>22</v>
      </c>
      <c r="D3" s="26">
        <f>PRODUCT(Таблица2423[[#This Row],[N]],100,1/77)</f>
        <v>28.571428571428573</v>
      </c>
      <c r="E3" s="25">
        <v>124</v>
      </c>
      <c r="F3" s="27">
        <f>SUM(Таблица2423[[#This Row],[N]:[Q]])</f>
        <v>174.57142857142856</v>
      </c>
    </row>
    <row r="4" spans="1:6" ht="15.75" x14ac:dyDescent="0.25">
      <c r="A4" t="s">
        <v>30</v>
      </c>
      <c r="B4" t="s">
        <v>103</v>
      </c>
      <c r="C4" s="25">
        <v>13</v>
      </c>
      <c r="D4" s="26">
        <f>PRODUCT(Таблица2423[[#This Row],[N]],100,1/77)</f>
        <v>16.883116883116884</v>
      </c>
      <c r="E4" s="25">
        <v>118</v>
      </c>
      <c r="F4" s="27">
        <f>SUM(Таблица2423[[#This Row],[N]:[Q]])</f>
        <v>147.88311688311688</v>
      </c>
    </row>
    <row r="5" spans="1:6" ht="15.75" x14ac:dyDescent="0.25">
      <c r="A5" t="s">
        <v>32</v>
      </c>
      <c r="B5" t="s">
        <v>162</v>
      </c>
      <c r="C5" s="25">
        <v>10</v>
      </c>
      <c r="D5" s="26">
        <f>PRODUCT(Таблица2423[[#This Row],[N]],100,1/77)</f>
        <v>12.987012987012989</v>
      </c>
      <c r="E5" s="25">
        <v>54</v>
      </c>
      <c r="F5" s="27">
        <f>SUM(Таблица2423[[#This Row],[N]:[Q]])</f>
        <v>76.987012987012989</v>
      </c>
    </row>
    <row r="6" spans="1:6" ht="15.75" x14ac:dyDescent="0.25">
      <c r="A6" t="s">
        <v>37</v>
      </c>
      <c r="B6" t="s">
        <v>38</v>
      </c>
      <c r="C6" s="25">
        <v>4</v>
      </c>
      <c r="D6" s="26">
        <f>PRODUCT(Таблица2423[[#This Row],[N]],100,1/77)</f>
        <v>5.1948051948051948</v>
      </c>
      <c r="E6" s="25">
        <v>45</v>
      </c>
      <c r="F6" s="27">
        <f>SUM(Таблица2423[[#This Row],[N]:[Q]])</f>
        <v>54.194805194805198</v>
      </c>
    </row>
    <row r="7" spans="1:6" ht="15.75" x14ac:dyDescent="0.25">
      <c r="A7" t="s">
        <v>40</v>
      </c>
      <c r="B7" t="s">
        <v>41</v>
      </c>
      <c r="C7" s="25">
        <v>9</v>
      </c>
      <c r="D7" s="26">
        <f>PRODUCT(Таблица2423[[#This Row],[N]],100,1/77)</f>
        <v>11.688311688311689</v>
      </c>
      <c r="E7" s="25">
        <v>20</v>
      </c>
      <c r="F7" s="27">
        <f>SUM(Таблица2423[[#This Row],[N]:[Q]])</f>
        <v>40.688311688311686</v>
      </c>
    </row>
    <row r="8" spans="1:6" ht="15.75" x14ac:dyDescent="0.25">
      <c r="A8" t="s">
        <v>25</v>
      </c>
      <c r="B8" t="s">
        <v>361</v>
      </c>
      <c r="C8" s="25">
        <v>5</v>
      </c>
      <c r="D8" s="26">
        <f>PRODUCT(Таблица2423[[#This Row],[N]],100,1/77)</f>
        <v>6.4935064935064943</v>
      </c>
      <c r="E8" s="25">
        <v>28</v>
      </c>
      <c r="F8" s="27">
        <f>SUM(Таблица2423[[#This Row],[N]:[Q]])</f>
        <v>39.493506493506494</v>
      </c>
    </row>
    <row r="9" spans="1:6" ht="15.75" x14ac:dyDescent="0.25">
      <c r="A9" t="s">
        <v>92</v>
      </c>
      <c r="B9" t="s">
        <v>104</v>
      </c>
      <c r="C9" s="25">
        <v>5</v>
      </c>
      <c r="D9" s="26">
        <f>PRODUCT(Таблица2423[[#This Row],[N]],100,1/77)</f>
        <v>6.4935064935064943</v>
      </c>
      <c r="E9" s="25">
        <v>18</v>
      </c>
      <c r="F9" s="27">
        <f>SUM(Таблица2423[[#This Row],[N]:[Q]])</f>
        <v>29.493506493506494</v>
      </c>
    </row>
    <row r="10" spans="1:6" x14ac:dyDescent="0.25">
      <c r="A10" t="s">
        <v>248</v>
      </c>
      <c r="B10" t="s">
        <v>128</v>
      </c>
      <c r="C10" s="25">
        <v>6</v>
      </c>
      <c r="D10" s="26">
        <f>PRODUCT(Таблица2423[[#This Row],[N]],100,1/77)</f>
        <v>7.792207792207793</v>
      </c>
      <c r="E10" s="25">
        <v>0</v>
      </c>
      <c r="F10" s="62">
        <f>SUM(Таблица2423[[#This Row],[N]:[Q]])</f>
        <v>13.792207792207794</v>
      </c>
    </row>
    <row r="11" spans="1:6" ht="15.75" x14ac:dyDescent="0.25">
      <c r="A11" t="s">
        <v>35</v>
      </c>
      <c r="B11" t="s">
        <v>36</v>
      </c>
      <c r="C11" s="25">
        <v>1</v>
      </c>
      <c r="D11" s="26">
        <f>PRODUCT(Таблица2423[[#This Row],[N]],100,1/77)</f>
        <v>1.2987012987012987</v>
      </c>
      <c r="E11" s="25">
        <v>8</v>
      </c>
      <c r="F11" s="27">
        <f>SUM(Таблица2423[[#This Row],[N]:[Q]])</f>
        <v>10.2987012987013</v>
      </c>
    </row>
    <row r="12" spans="1:6" x14ac:dyDescent="0.25">
      <c r="A12" t="s">
        <v>249</v>
      </c>
      <c r="B12" t="s">
        <v>250</v>
      </c>
      <c r="C12" s="25">
        <v>1</v>
      </c>
      <c r="D12" s="26">
        <f>PRODUCT(Таблица2423[[#This Row],[N]],100,1/77)</f>
        <v>1.2987012987012987</v>
      </c>
      <c r="E12" s="25">
        <v>7</v>
      </c>
      <c r="F12" s="62">
        <f>SUM(Таблица2423[[#This Row],[N]:[Q]])</f>
        <v>9.2987012987012996</v>
      </c>
    </row>
    <row r="13" spans="1:6" ht="15.75" x14ac:dyDescent="0.25">
      <c r="A13" s="28" t="s">
        <v>131</v>
      </c>
      <c r="B13" t="s">
        <v>132</v>
      </c>
      <c r="C13" s="25">
        <v>1</v>
      </c>
      <c r="D13" s="26">
        <f>PRODUCT(Таблица2423[[#This Row],[N]],100,1/77)</f>
        <v>1.2987012987012987</v>
      </c>
      <c r="E13" s="25">
        <v>2</v>
      </c>
      <c r="F13" s="27">
        <f>SUM(Таблица2423[[#This Row],[N]:[Q]])</f>
        <v>4.2987012987012987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P522"/>
  <sheetViews>
    <sheetView zoomScale="80" zoomScaleNormal="80" workbookViewId="0">
      <selection activeCell="AH543" sqref="AH543"/>
    </sheetView>
  </sheetViews>
  <sheetFormatPr defaultRowHeight="15" x14ac:dyDescent="0.25"/>
  <cols>
    <col min="1" max="1" width="7.140625" style="3" customWidth="1"/>
    <col min="2" max="2" width="40.85546875" style="3" customWidth="1"/>
    <col min="3" max="3" width="23.42578125" style="3" customWidth="1"/>
    <col min="4" max="4" width="18.42578125" style="3" hidden="1" customWidth="1"/>
    <col min="5" max="33" width="3.7109375" style="3" hidden="1" customWidth="1"/>
    <col min="34" max="37" width="3.7109375" style="3" customWidth="1"/>
    <col min="38" max="53" width="3.7109375" style="3" hidden="1" customWidth="1"/>
    <col min="54" max="83" width="3.7109375" style="3" customWidth="1"/>
    <col min="84" max="94" width="3.7109375" style="3" hidden="1" customWidth="1"/>
    <col min="95" max="132" width="3.7109375" style="3" customWidth="1"/>
    <col min="133" max="136" width="4.5703125" style="3" customWidth="1"/>
    <col min="137" max="137" width="2.28515625" style="3" customWidth="1"/>
    <col min="138" max="154" width="5" style="3" customWidth="1"/>
    <col min="155" max="16384" width="9.140625" style="3"/>
  </cols>
  <sheetData>
    <row r="1" spans="1:120" x14ac:dyDescent="0.25">
      <c r="A1" s="4" t="s">
        <v>10</v>
      </c>
      <c r="E1" s="22"/>
      <c r="F1" s="3" t="s">
        <v>96</v>
      </c>
      <c r="AG1" s="66"/>
      <c r="AH1" s="65"/>
    </row>
    <row r="2" spans="1:120" x14ac:dyDescent="0.25">
      <c r="A2" s="4" t="s">
        <v>4</v>
      </c>
      <c r="B2" s="5"/>
      <c r="C2" s="20" t="s">
        <v>106</v>
      </c>
      <c r="AG2" s="66"/>
      <c r="AH2" s="65"/>
    </row>
    <row r="3" spans="1:120" x14ac:dyDescent="0.25">
      <c r="A3" s="4" t="s">
        <v>6</v>
      </c>
      <c r="B3" s="6"/>
      <c r="C3" s="20" t="s">
        <v>107</v>
      </c>
      <c r="AG3" s="66"/>
      <c r="AH3" s="65"/>
    </row>
    <row r="4" spans="1:120" x14ac:dyDescent="0.25">
      <c r="A4" s="4" t="s">
        <v>5</v>
      </c>
      <c r="C4" s="20" t="s">
        <v>93</v>
      </c>
      <c r="AH4" s="65"/>
    </row>
    <row r="5" spans="1:120" x14ac:dyDescent="0.25">
      <c r="A5" s="4" t="s">
        <v>7</v>
      </c>
      <c r="C5" s="20" t="s">
        <v>94</v>
      </c>
      <c r="AH5" s="65"/>
    </row>
    <row r="6" spans="1:120" x14ac:dyDescent="0.25">
      <c r="A6" s="4" t="s">
        <v>8</v>
      </c>
      <c r="C6" s="20">
        <v>89099827060</v>
      </c>
    </row>
    <row r="7" spans="1:120" x14ac:dyDescent="0.25">
      <c r="A7" s="4" t="s">
        <v>9</v>
      </c>
      <c r="B7" s="7"/>
      <c r="C7" s="21" t="s">
        <v>95</v>
      </c>
      <c r="D7" s="32"/>
      <c r="E7" s="3">
        <f>COUNT(Таблица15[Dancepride Trophy J 7 лет и мл. СОЛО  ])</f>
        <v>5</v>
      </c>
      <c r="F7" s="3">
        <f>COUNT(Таблица15[Dancepride Trophy Q 7 лет и мл. СОЛО  ])</f>
        <v>6</v>
      </c>
      <c r="G7" s="3">
        <f>COUNT(Таблица15[Dancepride Trophy W+CH+PL 7 лет и мл. СОЛО  ])</f>
        <v>9</v>
      </c>
      <c r="H7" s="3">
        <f>COUNT(Таблица15[Зачет на N 7 и мл. Соло W])</f>
        <v>7</v>
      </c>
      <c r="I7" s="3">
        <f>COUNT(Таблица15[Зачет на N 7 и мл. Соло Q])</f>
        <v>7</v>
      </c>
      <c r="J7" s="3">
        <f>COUNT(Таблица15[Зачет на N 7 и мл. Соло CH])</f>
        <v>7</v>
      </c>
      <c r="K7" s="3">
        <f>COUNT(Таблица15[Зачет на N 7 и мл. Соло J])</f>
        <v>7</v>
      </c>
      <c r="L7" s="3">
        <f>COUNT(Таблица15[Зачет ШБТ 7 и мл. ПАРЫ W])</f>
        <v>4</v>
      </c>
      <c r="M7" s="3">
        <f>COUNT(Таблица15[Зачет ШБТ 7 и мл. ПАРЫ CH])</f>
        <v>4</v>
      </c>
      <c r="N7" s="3">
        <f>COUNT(Таблица15[Зачет ШБТ 7 и мл. ПАРЫ PL])</f>
        <v>4</v>
      </c>
      <c r="O7" s="3">
        <f>COUNT(Таблица15[Зачет ШБТ 7 и мл. Соло W])</f>
        <v>35</v>
      </c>
      <c r="P7" s="3">
        <f>COUNT(Таблица15[Зачет ШБТ 7 и мл. Соло CH])</f>
        <v>35</v>
      </c>
      <c r="Q7" s="3">
        <f>COUNT(Таблица15[Зачет ШБТ 7 и мл. Соло PL])</f>
        <v>35</v>
      </c>
      <c r="R7" s="3">
        <f>COUNT(Таблица15[Классификация N 7 лет и мл. СОЛО  ])</f>
        <v>6</v>
      </c>
      <c r="S7" s="3">
        <f>COUNT(Таблица15[5 лет и мл.  Кубок Ча-Ча-Ча СОЛО])</f>
        <v>8</v>
      </c>
      <c r="T7" s="3">
        <f>COUNT(Таблица15[7 лет и мл.  Кубок Ча-Ча-Ча ПАРЫ])</f>
        <v>3</v>
      </c>
      <c r="U7" s="3">
        <f>COUNT(Таблица15[7 лет и мл.  Кубок Ча-Ча-Ча СОЛО])</f>
        <v>12</v>
      </c>
      <c r="V7" s="3">
        <f>COUNT(Таблица15[7 лет и мл.  Кубок Джайва СОЛО])</f>
        <v>5</v>
      </c>
      <c r="W7" s="3">
        <f>COUNT(Таблица15[5 лет и мл.  Кубок Польки СОЛО])</f>
        <v>12</v>
      </c>
      <c r="X7" s="3">
        <f>COUNT(Таблица15[7 лет и мл.  Кубок Польки ПАРЫ])</f>
        <v>3</v>
      </c>
      <c r="Y7" s="3">
        <f>COUNT(Таблица15[7 лет и мл.  Кубок Польки СОЛО])</f>
        <v>8</v>
      </c>
      <c r="Z7" s="3">
        <f>COUNT(Таблица15[7 лет и мл.  Кубок Квикстепа СОЛО])</f>
        <v>7</v>
      </c>
      <c r="AA7" s="3">
        <f>COUNT(Таблица15[5 лет и мл.  Кубок Вальса СОЛО])</f>
        <v>8</v>
      </c>
      <c r="AB7" s="3">
        <f>COUNT(Таблица15[7 лет и мл.  Кубок Вальса ПАРЫ])</f>
        <v>2</v>
      </c>
      <c r="AC7" s="3">
        <f>COUNT(Таблица15[7 лет и мл.  Кубок Вальса СОЛО])</f>
        <v>10</v>
      </c>
      <c r="AD7" s="3">
        <f>COUNT(Таблица15[Dancepride Trophy CH 9 лет и мл. СОЛО  ])</f>
        <v>8</v>
      </c>
      <c r="AE7" s="3">
        <f>COUNT(Таблица15[Dancepride Trophy CH+J 9 лет и мл. ПАРЫ  ])</f>
        <v>4</v>
      </c>
      <c r="AF7" s="3">
        <f>COUNT(Таблица15[Dancepride Trophy CH+J 9 лет и мл. СОЛО  ])</f>
        <v>9</v>
      </c>
      <c r="AG7" s="3">
        <f>COUNT(Таблица15[Dancepride Trophy HH 9 лет и мл. СОЛО  ])</f>
        <v>3</v>
      </c>
      <c r="AH7" s="3">
        <f>COUNT(Таблица15[Dancepride Trophy W 9 лет и мл. СОЛО  ])</f>
        <v>4</v>
      </c>
      <c r="AI7" s="3">
        <f>COUNT(Таблица15[Dancepride Trophy W+CH+PL 9 лет и мл. СОЛО  ])</f>
        <v>8</v>
      </c>
      <c r="AJ7" s="3">
        <f>COUNT(Таблица15[Dancepride Trophy W+Q 9 лет и мл. ПАРЫ  ])</f>
        <v>3</v>
      </c>
      <c r="AK7" s="3">
        <f>COUNT(Таблица15[Dancepride Trophy W+Q 9 лет и мл. СОЛО  ])</f>
        <v>6</v>
      </c>
      <c r="AL7" s="3">
        <f>COUNT(Таблица15[Зачет на E 9 и мл. Соло T])</f>
        <v>5</v>
      </c>
      <c r="AM7" s="3">
        <f>COUNT(Таблица15[Зачет на E 9 и мл. Соло R])</f>
        <v>5</v>
      </c>
      <c r="AN7" s="3">
        <f>COUNT(Таблица15[Зачет на N 9 и мл. ПАРЫ W])</f>
        <v>3</v>
      </c>
      <c r="AO7" s="3">
        <f>COUNT(Таблица15[Зачет на N 9 и мл. ПАРЫ Q])</f>
        <v>3</v>
      </c>
      <c r="AP7" s="3">
        <f>COUNT(Таблица15[Зачет на N 9 и мл. ПАРЫ CH])</f>
        <v>3</v>
      </c>
      <c r="AQ7" s="3">
        <f>COUNT(Таблица15[Зачет на N 9 и мл. ПАРЫ J])</f>
        <v>3</v>
      </c>
      <c r="AR7" s="3">
        <f>COUNT(Таблица15[Зачет на N 9 и мл. Соло W])</f>
        <v>7</v>
      </c>
      <c r="AS7" s="3">
        <f>COUNT(Таблица15[Зачет на N 9 и мл. Соло Q])</f>
        <v>7</v>
      </c>
      <c r="AT7" s="3">
        <f>COUNT(Таблица15[Зачет на N 9 и мл. Соло CH])</f>
        <v>7</v>
      </c>
      <c r="AU7" s="3">
        <f>COUNT(Таблица15[Зачет на N 9 и мл. Соло J])</f>
        <v>7</v>
      </c>
      <c r="AV7" s="3">
        <f>COUNT(Таблица15[Зачет ШБТ 9 и мл. ПАРЫ W])</f>
        <v>4</v>
      </c>
      <c r="AW7" s="3">
        <f>COUNT(Таблица15[Зачет ШБТ 9 и мл. ПАРЫ CH])</f>
        <v>4</v>
      </c>
      <c r="AX7" s="3">
        <f>COUNT(Таблица15[Зачет ШБТ 9 и мл. ПАРЫ PL])</f>
        <v>4</v>
      </c>
      <c r="AY7" s="3">
        <f>COUNT(Таблица15[Зачет ШБТ 9 и мл. Соло W])</f>
        <v>11</v>
      </c>
      <c r="AZ7" s="3">
        <f>COUNT(Таблица15[Зачет ШБТ 9 и мл. Соло CH])</f>
        <v>11</v>
      </c>
      <c r="BA7" s="3">
        <f>COUNT(Таблица15[Зачет ШБТ 9 и мл. Соло J])</f>
        <v>11</v>
      </c>
      <c r="BB7" s="3">
        <f>COUNT(Таблица15[Классификация E 9 лет и мл. ПАРЫ  ])</f>
        <v>3</v>
      </c>
      <c r="BC7" s="3">
        <f>COUNT(Таблица15[Классификация E 9 лет и мл. СОЛО  ])</f>
        <v>3</v>
      </c>
      <c r="BD7" s="3">
        <f>COUNT(Таблица15[Классификация N 9 лет и мл. ПАРЫ  ])</f>
        <v>1</v>
      </c>
      <c r="BE7" s="3">
        <f>COUNT(Таблица15[Классификация N 9 лет и мл. СОЛО  ])</f>
        <v>9</v>
      </c>
      <c r="BF7" s="3">
        <f>COUNT(Таблица15[9 лет и мл.  Кубок Ча-Ча-Ча ПАРЫ])</f>
        <v>7</v>
      </c>
      <c r="BG7" s="3">
        <f>COUNT(Таблица15[9 лет и мл.  Кубок Ча-Ча-Ча СОЛО])</f>
        <v>11</v>
      </c>
      <c r="BH7" s="3">
        <f>COUNT(Таблица15[9 лет и мл.  Кубок Джайва ПАРЫ])</f>
        <v>3</v>
      </c>
      <c r="BI7" s="3">
        <f>COUNT(Таблица15[9 лет и мл.  Кубок Джайва СОЛО])</f>
        <v>6</v>
      </c>
      <c r="BJ7" s="3">
        <f>COUNT(Таблица15[9 лет и мл.  Кубок Польки ПАРЫ])</f>
        <v>5</v>
      </c>
      <c r="BK7" s="3">
        <f>COUNT(Таблица15[9 лет и мл.  Кубок Польки СОЛО])</f>
        <v>7</v>
      </c>
      <c r="BL7" s="3">
        <f>COUNT(Таблица15[9 лет и мл.  Кубок Квикстепа ПАРЫ])</f>
        <v>2</v>
      </c>
      <c r="BM7" s="3">
        <f>COUNT(Таблица15[9 лет и мл.  Кубок Квикстепа СОЛО])</f>
        <v>3</v>
      </c>
      <c r="BN7" s="3">
        <f>COUNT(Таблица15[9 лет и мл.  Кубок Румбы СОЛО])</f>
        <v>8</v>
      </c>
      <c r="BO7" s="3">
        <f>COUNT(Таблица15[9 лет и мл.  Кубок Самбы СОЛО])</f>
        <v>7</v>
      </c>
      <c r="BP7" s="3">
        <f>COUNT(Таблица15[9 лет и мл.  Кубок Танго СОЛО])</f>
        <v>6</v>
      </c>
      <c r="BQ7" s="3">
        <f>COUNT(Таблица15[9 лет и мл.  Кубок Венского Вальса СОЛО])</f>
        <v>3</v>
      </c>
      <c r="BR7" s="3">
        <f>COUNT(Таблица15[9 лет и мл.  Кубок Вальса ПАРЫ])</f>
        <v>4</v>
      </c>
      <c r="BS7" s="3">
        <f>COUNT(Таблица15[9 лет и мл.  Кубок Вальса СОЛО])</f>
        <v>9</v>
      </c>
      <c r="BT7" s="3">
        <f>COUNT(Таблица15[Dancepride Trophy CH+J 11 лет и мл. ПАРЫ  ])</f>
        <v>3</v>
      </c>
      <c r="BU7" s="3">
        <f>COUNT(Таблица15[Dancepride Trophy CH+J 11 лет и мл. СОЛО  ])</f>
        <v>4</v>
      </c>
      <c r="BV7" s="3">
        <f>COUNT(Таблица15[Dancepride Trophy Cha 10 лет и ст. ПАРЫ  ])</f>
        <v>5</v>
      </c>
      <c r="BW7" s="3">
        <f>COUNT(Таблица15[Dancepride Trophy HH 10 и ст. СОЛО  ])</f>
        <v>1</v>
      </c>
      <c r="BX7" s="3">
        <f>COUNT(Таблица15[Dancepride Trophy J 10 лет и ст. ПАРЫ  ])</f>
        <v>5</v>
      </c>
      <c r="BY7" s="3">
        <f>COUNT(Таблица15[Dancepride Trophy Q 10 лет и ст. ПАРЫ  ])</f>
        <v>5</v>
      </c>
      <c r="BZ7" s="3">
        <f>COUNT(Таблица15[Dancepride Trophy R 10 лет и ст. ПАРЫ  ])</f>
        <v>6</v>
      </c>
      <c r="CA7" s="3">
        <f>COUNT(Таблица15[Dancepride Trophy T 10 лет и ст. ПАРЫ  ])</f>
        <v>4</v>
      </c>
      <c r="CB7" s="3">
        <f>COUNT(Таблица15[Dancepride Trophy W 10 лет и ст. ПАРЫ  ])</f>
        <v>6</v>
      </c>
      <c r="CC7" s="3">
        <f>COUNT(Таблица15[Dancepride Trophy W+Q 11 лет и мл. ПАРЫ  ])</f>
        <v>5</v>
      </c>
      <c r="CD7" s="3">
        <f>COUNT(Таблица15[Dancepride Trophy W+Q 11 лет и мл. СОЛО  ])</f>
        <v>7</v>
      </c>
      <c r="CE7" s="3">
        <f>COUNT(Таблица15[Solo LA CH+R+J 10 лет и ст.  ])</f>
        <v>6</v>
      </c>
      <c r="CF7" s="3">
        <f>COUNT(Таблица15[Зачет на N 10 и ст. ПАРЫ W])</f>
        <v>1</v>
      </c>
      <c r="CG7" s="3">
        <f>COUNT(Таблица15[Зачет на N 10 и ст. ПАРЫ Q])</f>
        <v>1</v>
      </c>
      <c r="CH7" s="3">
        <f>COUNT(Таблица15[Зачет на N 10 и ст. ПАРЫ CH])</f>
        <v>1</v>
      </c>
      <c r="CI7" s="3">
        <f>COUNT(Таблица15[Зачет на N 10 и ст. ПАРЫ J])</f>
        <v>1</v>
      </c>
      <c r="CJ7" s="3">
        <f>COUNT(Таблица15[Зачет на N 10 и ст. Соло W])</f>
        <v>5</v>
      </c>
      <c r="CK7" s="3">
        <f>COUNT(Таблица15[Зачет на N 10 и ст. Соло Q])</f>
        <v>5</v>
      </c>
      <c r="CL7" s="3">
        <f>COUNT(Таблица15[Зачет на N 10 и ст. Соло CH])</f>
        <v>5</v>
      </c>
      <c r="CM7" s="3">
        <f>COUNT(Таблица15[Зачет на N 10 и ст. Соло J])</f>
        <v>5</v>
      </c>
      <c r="CN7" s="3">
        <f>COUNT(Таблица15[Зачет ШБТ 10 и ст. Соло W])</f>
        <v>6</v>
      </c>
      <c r="CO7" s="3">
        <f>COUNT(Таблица15[Зачет ШБТ 10 и ст. Соло CH])</f>
        <v>6</v>
      </c>
      <c r="CP7" s="3">
        <f>COUNT(Таблица15[Зачет ШБТ 10 и ст. Соло PL])</f>
        <v>6</v>
      </c>
      <c r="CQ7" s="3">
        <f>COUNT(Таблица15[Классификация E 11 лет и мл. ПАРЫ  ])</f>
        <v>5</v>
      </c>
      <c r="CR7" s="3">
        <f>COUNT(Таблица15[Классификация E 11 лет и мл. СОЛО  ])</f>
        <v>4</v>
      </c>
      <c r="CS7" s="3">
        <f>COUNT(Таблица15[Классификация E 12 лет и ст. ПАРЫ  ])</f>
        <v>4</v>
      </c>
      <c r="CT7" s="3">
        <f>COUNT(Таблица15[Классификация E 12 лет и ст. СОЛО  ])</f>
        <v>5</v>
      </c>
      <c r="CU7" s="3">
        <f>COUNT(Таблица15[Классификация N 11 лет и мл. ПАРЫ  ])</f>
        <v>2</v>
      </c>
      <c r="CV7" s="3">
        <f>COUNT(Таблица15[Классификация N 11 лет и мл. СОЛО  ])</f>
        <v>6</v>
      </c>
      <c r="CW7" s="3">
        <f>COUNT(Таблица15[Классификация N 12 лет и ст. ПАРЫ  ])</f>
        <v>4</v>
      </c>
      <c r="CX7" s="3">
        <f>COUNT(Таблица15[Классификация N 12 лет и ст. СОЛО  ])</f>
        <v>4</v>
      </c>
      <c r="CY7" s="3">
        <f>COUNT(Таблица15[10 лет и ст.  Кубок Ча-Ча-Ча ПАРЫ])</f>
        <v>1</v>
      </c>
      <c r="CZ7" s="3">
        <f>COUNT(Таблица15[10 лет и ст.  Кубок Ча-Ча-Ча СОЛО])</f>
        <v>9</v>
      </c>
      <c r="DA7" s="3">
        <f>COUNT(Таблица15[10 лет и ст.  Кубок Фокстрота ПАРЫ])</f>
        <v>3</v>
      </c>
      <c r="DB7" s="3">
        <f>COUNT(Таблица15[10 лет и ст.  Кубок Фокстрота СОЛО])</f>
        <v>5</v>
      </c>
      <c r="DC7" s="3">
        <f>COUNT(Таблица15[10 лет и ст.  Кубок Джайва СОЛО])</f>
        <v>2</v>
      </c>
      <c r="DD7" s="3">
        <f>COUNT(Таблица15[10 лет и ст.  Кубок Пасодобля ПАРЫ])</f>
        <v>2</v>
      </c>
      <c r="DE7" s="3">
        <f>COUNT(Таблица15[10 лет и ст.  Кубок Пасодобля СОЛО])</f>
        <v>2</v>
      </c>
      <c r="DF7" s="3">
        <f>COUNT(Таблица15[10 лет и ст.  Кубок Квикстепа СОЛО])</f>
        <v>1</v>
      </c>
      <c r="DG7" s="3">
        <f>COUNT(Таблица15[10 лет и ст.  Кубок Румбы ПАРЫ])</f>
        <v>1</v>
      </c>
      <c r="DH7" s="3">
        <f>COUNT(Таблица15[10 лет и ст.  Кубок Румбы СОЛО])</f>
        <v>5</v>
      </c>
      <c r="DI7" s="3">
        <f>COUNT(Таблица15[10 лет и ст.  Кубок Самбы ПАРЫ])</f>
        <v>2</v>
      </c>
      <c r="DJ7" s="3">
        <f>COUNT(Таблица15[10 лет и ст.  Кубок Самбы СОЛО])</f>
        <v>6</v>
      </c>
      <c r="DK7" s="3">
        <f>COUNT(Таблица15[10 лет и ст.  Кубок Танго СОЛО])</f>
        <v>3</v>
      </c>
      <c r="DL7" s="3">
        <f>COUNT(Таблица15[10 лет и ст.  Кубок Венского Вальса ПАРЫ])</f>
        <v>1</v>
      </c>
      <c r="DM7" s="3">
        <f>COUNT(Таблица15[10 лет и ст.  Кубок Венского Вальса СОЛО])</f>
        <v>3</v>
      </c>
      <c r="DN7" s="3">
        <f>COUNT(Таблица15[10 лет и ст.  Кубок Вальса ПАРЫ])</f>
        <v>1</v>
      </c>
      <c r="DO7" s="3">
        <f>COUNT(Таблица15[10 лет и ст.  Кубок Вальса СОЛО])</f>
        <v>8</v>
      </c>
    </row>
    <row r="8" spans="1:120" ht="217.5" customHeight="1" x14ac:dyDescent="0.25">
      <c r="A8" s="16" t="s">
        <v>0</v>
      </c>
      <c r="B8" s="17" t="s">
        <v>1</v>
      </c>
      <c r="C8" s="17" t="s">
        <v>2</v>
      </c>
      <c r="D8" s="17" t="s">
        <v>3</v>
      </c>
      <c r="E8" s="18" t="s">
        <v>16</v>
      </c>
      <c r="F8" s="18" t="s">
        <v>112</v>
      </c>
      <c r="G8" s="18" t="s">
        <v>113</v>
      </c>
      <c r="H8" s="18" t="s">
        <v>117</v>
      </c>
      <c r="I8" s="18" t="s">
        <v>118</v>
      </c>
      <c r="J8" s="18" t="s">
        <v>119</v>
      </c>
      <c r="K8" s="18" t="s">
        <v>120</v>
      </c>
      <c r="L8" s="18" t="s">
        <v>121</v>
      </c>
      <c r="M8" s="18" t="s">
        <v>122</v>
      </c>
      <c r="N8" s="18" t="s">
        <v>123</v>
      </c>
      <c r="O8" s="30" t="s">
        <v>124</v>
      </c>
      <c r="P8" s="30" t="s">
        <v>125</v>
      </c>
      <c r="Q8" s="30" t="s">
        <v>126</v>
      </c>
      <c r="R8" s="33" t="s">
        <v>50</v>
      </c>
      <c r="S8" s="33" t="s">
        <v>60</v>
      </c>
      <c r="T8" s="33" t="s">
        <v>64</v>
      </c>
      <c r="U8" s="33" t="s">
        <v>61</v>
      </c>
      <c r="V8" s="34" t="s">
        <v>67</v>
      </c>
      <c r="W8" s="33" t="s">
        <v>72</v>
      </c>
      <c r="X8" s="33" t="s">
        <v>76</v>
      </c>
      <c r="Y8" s="33" t="s">
        <v>74</v>
      </c>
      <c r="Z8" s="33" t="s">
        <v>140</v>
      </c>
      <c r="AA8" s="34" t="s">
        <v>85</v>
      </c>
      <c r="AB8" s="34" t="s">
        <v>143</v>
      </c>
      <c r="AC8" s="34" t="s">
        <v>87</v>
      </c>
      <c r="AD8" s="30" t="s">
        <v>144</v>
      </c>
      <c r="AE8" s="30" t="s">
        <v>145</v>
      </c>
      <c r="AF8" s="30" t="s">
        <v>147</v>
      </c>
      <c r="AG8" s="30" t="s">
        <v>148</v>
      </c>
      <c r="AH8" s="30" t="s">
        <v>149</v>
      </c>
      <c r="AI8" s="30" t="s">
        <v>151</v>
      </c>
      <c r="AJ8" s="30" t="s">
        <v>152</v>
      </c>
      <c r="AK8" s="30" t="s">
        <v>153</v>
      </c>
      <c r="AL8" s="30" t="s">
        <v>156</v>
      </c>
      <c r="AM8" s="30" t="s">
        <v>157</v>
      </c>
      <c r="AN8" s="30" t="s">
        <v>158</v>
      </c>
      <c r="AO8" s="30" t="s">
        <v>159</v>
      </c>
      <c r="AP8" s="30" t="s">
        <v>160</v>
      </c>
      <c r="AQ8" s="30" t="s">
        <v>161</v>
      </c>
      <c r="AR8" s="30" t="s">
        <v>163</v>
      </c>
      <c r="AS8" s="30" t="s">
        <v>164</v>
      </c>
      <c r="AT8" s="30" t="s">
        <v>165</v>
      </c>
      <c r="AU8" s="30" t="s">
        <v>166</v>
      </c>
      <c r="AV8" s="30" t="s">
        <v>167</v>
      </c>
      <c r="AW8" s="30" t="s">
        <v>168</v>
      </c>
      <c r="AX8" s="30" t="s">
        <v>169</v>
      </c>
      <c r="AY8" s="30" t="s">
        <v>171</v>
      </c>
      <c r="AZ8" s="30" t="s">
        <v>172</v>
      </c>
      <c r="BA8" s="30" t="s">
        <v>173</v>
      </c>
      <c r="BB8" s="34" t="s">
        <v>43</v>
      </c>
      <c r="BC8" s="34" t="s">
        <v>44</v>
      </c>
      <c r="BD8" s="30" t="s">
        <v>51</v>
      </c>
      <c r="BE8" s="34" t="s">
        <v>52</v>
      </c>
      <c r="BF8" s="34" t="s">
        <v>59</v>
      </c>
      <c r="BG8" s="34" t="s">
        <v>63</v>
      </c>
      <c r="BH8" s="34" t="s">
        <v>178</v>
      </c>
      <c r="BI8" s="34" t="s">
        <v>68</v>
      </c>
      <c r="BJ8" s="34" t="s">
        <v>71</v>
      </c>
      <c r="BK8" s="34" t="s">
        <v>75</v>
      </c>
      <c r="BL8" s="34" t="s">
        <v>180</v>
      </c>
      <c r="BM8" s="34" t="s">
        <v>141</v>
      </c>
      <c r="BN8" s="34" t="s">
        <v>77</v>
      </c>
      <c r="BO8" s="34" t="s">
        <v>80</v>
      </c>
      <c r="BP8" s="34" t="s">
        <v>82</v>
      </c>
      <c r="BQ8" s="34" t="s">
        <v>181</v>
      </c>
      <c r="BR8" s="34" t="s">
        <v>84</v>
      </c>
      <c r="BS8" s="34" t="s">
        <v>89</v>
      </c>
      <c r="BT8" s="30" t="s">
        <v>182</v>
      </c>
      <c r="BU8" s="30" t="s">
        <v>183</v>
      </c>
      <c r="BV8" s="30" t="s">
        <v>185</v>
      </c>
      <c r="BW8" s="31" t="s">
        <v>186</v>
      </c>
      <c r="BX8" s="41" t="s">
        <v>17</v>
      </c>
      <c r="BY8" s="41" t="s">
        <v>21</v>
      </c>
      <c r="BZ8" s="41" t="s">
        <v>187</v>
      </c>
      <c r="CA8" s="41" t="s">
        <v>188</v>
      </c>
      <c r="CB8" s="43" t="s">
        <v>22</v>
      </c>
      <c r="CC8" s="30" t="s">
        <v>189</v>
      </c>
      <c r="CD8" s="30" t="s">
        <v>190</v>
      </c>
      <c r="CE8" s="34" t="s">
        <v>191</v>
      </c>
      <c r="CF8" s="30" t="s">
        <v>192</v>
      </c>
      <c r="CG8" s="30" t="s">
        <v>193</v>
      </c>
      <c r="CH8" s="30" t="s">
        <v>194</v>
      </c>
      <c r="CI8" s="30" t="s">
        <v>195</v>
      </c>
      <c r="CJ8" s="30" t="s">
        <v>196</v>
      </c>
      <c r="CK8" s="30" t="s">
        <v>197</v>
      </c>
      <c r="CL8" s="30" t="s">
        <v>198</v>
      </c>
      <c r="CM8" s="30" t="s">
        <v>199</v>
      </c>
      <c r="CN8" s="30" t="s">
        <v>200</v>
      </c>
      <c r="CO8" s="30" t="s">
        <v>201</v>
      </c>
      <c r="CP8" s="30" t="s">
        <v>202</v>
      </c>
      <c r="CQ8" s="34" t="s">
        <v>45</v>
      </c>
      <c r="CR8" s="34" t="s">
        <v>47</v>
      </c>
      <c r="CS8" s="34" t="s">
        <v>48</v>
      </c>
      <c r="CT8" s="34" t="s">
        <v>49</v>
      </c>
      <c r="CU8" s="34" t="s">
        <v>54</v>
      </c>
      <c r="CV8" s="34" t="s">
        <v>55</v>
      </c>
      <c r="CW8" s="34" t="s">
        <v>56</v>
      </c>
      <c r="CX8" s="34" t="s">
        <v>58</v>
      </c>
      <c r="CY8" s="30" t="s">
        <v>65</v>
      </c>
      <c r="CZ8" s="34" t="s">
        <v>66</v>
      </c>
      <c r="DA8" s="34" t="s">
        <v>206</v>
      </c>
      <c r="DB8" s="34" t="s">
        <v>207</v>
      </c>
      <c r="DC8" s="34" t="s">
        <v>70</v>
      </c>
      <c r="DD8" s="34" t="s">
        <v>208</v>
      </c>
      <c r="DE8" s="34" t="s">
        <v>209</v>
      </c>
      <c r="DF8" s="30" t="s">
        <v>210</v>
      </c>
      <c r="DG8" s="30" t="s">
        <v>78</v>
      </c>
      <c r="DH8" s="34" t="s">
        <v>79</v>
      </c>
      <c r="DI8" s="34" t="s">
        <v>211</v>
      </c>
      <c r="DJ8" s="34" t="s">
        <v>81</v>
      </c>
      <c r="DK8" s="34" t="s">
        <v>83</v>
      </c>
      <c r="DL8" s="30" t="s">
        <v>212</v>
      </c>
      <c r="DM8" s="34" t="s">
        <v>213</v>
      </c>
      <c r="DN8" s="30" t="s">
        <v>214</v>
      </c>
      <c r="DO8" s="34" t="s">
        <v>91</v>
      </c>
      <c r="DP8" s="30" t="s">
        <v>247</v>
      </c>
    </row>
    <row r="9" spans="1:120" ht="15.75" hidden="1" customHeight="1" x14ac:dyDescent="0.25">
      <c r="A9" s="35">
        <v>89</v>
      </c>
      <c r="B9" s="36" t="s">
        <v>285</v>
      </c>
      <c r="C9" s="36" t="s">
        <v>32</v>
      </c>
      <c r="D9" s="36" t="s">
        <v>146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49"/>
      <c r="DJ9" s="50"/>
      <c r="DK9" s="50"/>
      <c r="DL9" s="50"/>
      <c r="DM9" s="50"/>
      <c r="DN9" s="50"/>
      <c r="DO9" s="50">
        <v>2</v>
      </c>
      <c r="DP9" s="60">
        <v>2</v>
      </c>
    </row>
    <row r="10" spans="1:120" ht="15.75" hidden="1" customHeight="1" x14ac:dyDescent="0.25">
      <c r="A10" s="35">
        <v>91</v>
      </c>
      <c r="B10" s="36" t="s">
        <v>328</v>
      </c>
      <c r="C10" s="36" t="s">
        <v>32</v>
      </c>
      <c r="D10" s="36" t="s">
        <v>146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49"/>
      <c r="DJ10" s="49"/>
      <c r="DK10" s="49"/>
      <c r="DL10" s="49"/>
      <c r="DM10" s="49"/>
      <c r="DN10" s="49"/>
      <c r="DO10" s="49">
        <v>6</v>
      </c>
      <c r="DP10" s="55">
        <v>1</v>
      </c>
    </row>
    <row r="11" spans="1:120" hidden="1" x14ac:dyDescent="0.25">
      <c r="A11" s="35">
        <v>109</v>
      </c>
      <c r="B11" s="36" t="s">
        <v>260</v>
      </c>
      <c r="C11" s="2" t="s">
        <v>30</v>
      </c>
      <c r="D11" s="36" t="s">
        <v>12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49"/>
      <c r="DJ11" s="49"/>
      <c r="DK11" s="49"/>
      <c r="DL11" s="49"/>
      <c r="DM11" s="49">
        <v>3</v>
      </c>
      <c r="DN11" s="49"/>
      <c r="DO11" s="49"/>
      <c r="DP11" s="55">
        <v>2</v>
      </c>
    </row>
    <row r="12" spans="1:120" hidden="1" x14ac:dyDescent="0.25">
      <c r="A12" s="35">
        <v>121</v>
      </c>
      <c r="B12" s="36" t="s">
        <v>235</v>
      </c>
      <c r="C12" s="36" t="s">
        <v>37</v>
      </c>
      <c r="D12" s="36" t="s">
        <v>18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49"/>
      <c r="DJ12" s="49"/>
      <c r="DK12" s="49"/>
      <c r="DL12" s="49">
        <v>1</v>
      </c>
      <c r="DM12" s="49"/>
      <c r="DN12" s="49"/>
      <c r="DO12" s="49"/>
      <c r="DP12" s="55">
        <v>6</v>
      </c>
    </row>
    <row r="13" spans="1:120" hidden="1" x14ac:dyDescent="0.25">
      <c r="A13" s="35">
        <v>119</v>
      </c>
      <c r="B13" s="36" t="s">
        <v>314</v>
      </c>
      <c r="C13" s="36" t="s">
        <v>32</v>
      </c>
      <c r="D13" s="36" t="s">
        <v>146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49"/>
      <c r="DJ13" s="49">
        <v>3</v>
      </c>
      <c r="DK13" s="49"/>
      <c r="DL13" s="49"/>
      <c r="DM13" s="49"/>
      <c r="DN13" s="49"/>
      <c r="DO13" s="49"/>
      <c r="DP13" s="55">
        <v>2</v>
      </c>
    </row>
    <row r="14" spans="1:120" hidden="1" x14ac:dyDescent="0.25">
      <c r="A14" s="35">
        <v>117</v>
      </c>
      <c r="B14" s="36" t="s">
        <v>294</v>
      </c>
      <c r="C14" s="36" t="s">
        <v>23</v>
      </c>
      <c r="D14" s="36" t="s">
        <v>53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49"/>
      <c r="DJ14" s="49">
        <v>5</v>
      </c>
      <c r="DK14" s="49"/>
      <c r="DL14" s="49"/>
      <c r="DM14" s="49"/>
      <c r="DN14" s="49"/>
      <c r="DO14" s="49"/>
      <c r="DP14" s="55">
        <v>1</v>
      </c>
    </row>
    <row r="15" spans="1:120" x14ac:dyDescent="0.25">
      <c r="A15" s="35">
        <v>285</v>
      </c>
      <c r="B15" s="36" t="s">
        <v>305</v>
      </c>
      <c r="C15" s="36" t="s">
        <v>249</v>
      </c>
      <c r="D15" s="36" t="s">
        <v>184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49"/>
      <c r="DJ15" s="49">
        <v>6</v>
      </c>
      <c r="DK15" s="49"/>
      <c r="DL15" s="49"/>
      <c r="DM15" s="49"/>
      <c r="DN15" s="49"/>
      <c r="DO15" s="49"/>
      <c r="DP15" s="55">
        <v>1</v>
      </c>
    </row>
    <row r="16" spans="1:120" hidden="1" x14ac:dyDescent="0.25">
      <c r="A16" s="35">
        <v>121</v>
      </c>
      <c r="B16" s="36" t="s">
        <v>235</v>
      </c>
      <c r="C16" s="36" t="s">
        <v>37</v>
      </c>
      <c r="D16" s="36" t="s">
        <v>18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>
        <v>1</v>
      </c>
      <c r="DE16" s="36"/>
      <c r="DF16" s="36"/>
      <c r="DG16" s="36"/>
      <c r="DH16" s="36"/>
      <c r="DI16" s="49"/>
      <c r="DJ16" s="49"/>
      <c r="DK16" s="49"/>
      <c r="DL16" s="49"/>
      <c r="DM16" s="49"/>
      <c r="DN16" s="49"/>
      <c r="DO16" s="49"/>
      <c r="DP16" s="55">
        <v>6</v>
      </c>
    </row>
    <row r="17" spans="1:120" hidden="1" x14ac:dyDescent="0.25">
      <c r="A17" s="35">
        <v>87</v>
      </c>
      <c r="B17" s="36" t="s">
        <v>255</v>
      </c>
      <c r="C17" s="36" t="s">
        <v>28</v>
      </c>
      <c r="D17" s="36" t="s">
        <v>29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>
        <v>9</v>
      </c>
      <c r="CK17" s="36">
        <v>8.4</v>
      </c>
      <c r="CL17" s="36">
        <v>9</v>
      </c>
      <c r="CM17" s="36">
        <v>8.1999999999999993</v>
      </c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49"/>
      <c r="DJ17" s="49"/>
      <c r="DK17" s="49"/>
      <c r="DL17" s="49"/>
      <c r="DM17" s="49"/>
      <c r="DN17" s="49"/>
      <c r="DO17" s="49"/>
      <c r="DP17" s="55">
        <v>0</v>
      </c>
    </row>
    <row r="18" spans="1:120" hidden="1" x14ac:dyDescent="0.25">
      <c r="A18" s="35">
        <v>87</v>
      </c>
      <c r="B18" s="36" t="s">
        <v>255</v>
      </c>
      <c r="C18" s="36" t="s">
        <v>28</v>
      </c>
      <c r="D18" s="36" t="s">
        <v>29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>
        <v>9.1999999999999993</v>
      </c>
      <c r="CO18" s="36">
        <v>9.1999999999999993</v>
      </c>
      <c r="CP18" s="36">
        <v>9.1999999999999993</v>
      </c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49"/>
      <c r="DJ18" s="49"/>
      <c r="DK18" s="49"/>
      <c r="DL18" s="49"/>
      <c r="DM18" s="49"/>
      <c r="DN18" s="49"/>
      <c r="DO18" s="49"/>
      <c r="DP18" s="55">
        <v>0</v>
      </c>
    </row>
    <row r="19" spans="1:120" hidden="1" x14ac:dyDescent="0.25">
      <c r="A19" s="10">
        <v>40</v>
      </c>
      <c r="B19" s="2" t="s">
        <v>257</v>
      </c>
      <c r="C19" s="2" t="s">
        <v>28</v>
      </c>
      <c r="D19" s="2" t="s">
        <v>29</v>
      </c>
      <c r="E19" s="2"/>
      <c r="F19" s="2"/>
      <c r="G19" s="2"/>
      <c r="H19" s="2">
        <v>9.1999999999999993</v>
      </c>
      <c r="I19" s="2">
        <v>9.1999999999999993</v>
      </c>
      <c r="J19" s="2">
        <v>9.1999999999999993</v>
      </c>
      <c r="K19" s="2">
        <v>9.4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9"/>
      <c r="DJ19" s="9"/>
      <c r="DK19" s="9"/>
      <c r="DL19" s="9"/>
      <c r="DM19" s="9"/>
      <c r="DN19" s="9"/>
      <c r="DO19" s="9"/>
      <c r="DP19" s="55">
        <v>0</v>
      </c>
    </row>
    <row r="20" spans="1:120" hidden="1" x14ac:dyDescent="0.25">
      <c r="A20" s="10">
        <v>26</v>
      </c>
      <c r="B20" s="2" t="s">
        <v>262</v>
      </c>
      <c r="C20" s="2" t="s">
        <v>28</v>
      </c>
      <c r="D20" s="2" t="s">
        <v>29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8.4</v>
      </c>
      <c r="P20" s="2">
        <v>8.4</v>
      </c>
      <c r="Q20" s="2">
        <v>8.6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9"/>
      <c r="DJ20" s="9"/>
      <c r="DK20" s="9"/>
      <c r="DL20" s="9"/>
      <c r="DM20" s="9"/>
      <c r="DN20" s="9"/>
      <c r="DO20" s="9"/>
      <c r="DP20" s="55">
        <v>0</v>
      </c>
    </row>
    <row r="21" spans="1:120" hidden="1" x14ac:dyDescent="0.25">
      <c r="A21" s="10">
        <v>31</v>
      </c>
      <c r="B21" s="2" t="s">
        <v>267</v>
      </c>
      <c r="C21" s="2" t="s">
        <v>28</v>
      </c>
      <c r="D21" s="2" t="s">
        <v>29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>
        <v>9.1999999999999993</v>
      </c>
      <c r="P21" s="2">
        <v>8.8000000000000007</v>
      </c>
      <c r="Q21" s="2">
        <v>9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1"/>
      <c r="AH21" s="1"/>
      <c r="AI21" s="1"/>
      <c r="AJ21" s="1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9"/>
      <c r="DJ21" s="9"/>
      <c r="DK21" s="9"/>
      <c r="DL21" s="9"/>
      <c r="DM21" s="9"/>
      <c r="DN21" s="9"/>
      <c r="DO21" s="9"/>
      <c r="DP21" s="55">
        <v>0</v>
      </c>
    </row>
    <row r="22" spans="1:120" hidden="1" x14ac:dyDescent="0.25">
      <c r="A22" s="35">
        <v>94</v>
      </c>
      <c r="B22" s="36" t="s">
        <v>268</v>
      </c>
      <c r="C22" s="36" t="s">
        <v>28</v>
      </c>
      <c r="D22" s="36" t="s">
        <v>29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>
        <v>9</v>
      </c>
      <c r="CK22" s="36">
        <v>8</v>
      </c>
      <c r="CL22" s="36">
        <v>9</v>
      </c>
      <c r="CM22" s="36">
        <v>8</v>
      </c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49"/>
      <c r="DJ22" s="49"/>
      <c r="DK22" s="49"/>
      <c r="DL22" s="49"/>
      <c r="DM22" s="49"/>
      <c r="DN22" s="49"/>
      <c r="DO22" s="49"/>
      <c r="DP22" s="55">
        <v>0</v>
      </c>
    </row>
    <row r="23" spans="1:120" hidden="1" x14ac:dyDescent="0.25">
      <c r="A23" s="35">
        <v>94</v>
      </c>
      <c r="B23" s="36" t="s">
        <v>268</v>
      </c>
      <c r="C23" s="36" t="s">
        <v>28</v>
      </c>
      <c r="D23" s="36" t="s">
        <v>29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>
        <v>9</v>
      </c>
      <c r="CO23" s="36">
        <v>9.1999999999999993</v>
      </c>
      <c r="CP23" s="36">
        <v>9</v>
      </c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49"/>
      <c r="DJ23" s="49"/>
      <c r="DK23" s="49"/>
      <c r="DL23" s="49"/>
      <c r="DM23" s="49"/>
      <c r="DN23" s="49"/>
      <c r="DO23" s="49"/>
      <c r="DP23" s="55">
        <v>0</v>
      </c>
    </row>
    <row r="24" spans="1:120" hidden="1" x14ac:dyDescent="0.25">
      <c r="A24" s="35">
        <v>284</v>
      </c>
      <c r="B24" s="36" t="s">
        <v>275</v>
      </c>
      <c r="C24" s="36" t="s">
        <v>28</v>
      </c>
      <c r="D24" s="36" t="s">
        <v>29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>
        <v>8</v>
      </c>
      <c r="CO24" s="36">
        <v>8</v>
      </c>
      <c r="CP24" s="36">
        <v>8.8000000000000007</v>
      </c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49"/>
      <c r="DJ24" s="49"/>
      <c r="DK24" s="49"/>
      <c r="DL24" s="49"/>
      <c r="DM24" s="49"/>
      <c r="DN24" s="49"/>
      <c r="DO24" s="49"/>
      <c r="DP24" s="55">
        <v>0</v>
      </c>
    </row>
    <row r="25" spans="1:120" hidden="1" x14ac:dyDescent="0.25">
      <c r="A25" s="35">
        <v>95</v>
      </c>
      <c r="B25" s="36" t="s">
        <v>278</v>
      </c>
      <c r="C25" s="36" t="s">
        <v>28</v>
      </c>
      <c r="D25" s="36" t="s">
        <v>29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>
        <v>9.1999999999999993</v>
      </c>
      <c r="CK25" s="36">
        <v>9</v>
      </c>
      <c r="CL25" s="36">
        <v>9.1999999999999993</v>
      </c>
      <c r="CM25" s="36">
        <v>8.4</v>
      </c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49"/>
      <c r="DJ25" s="49"/>
      <c r="DK25" s="49"/>
      <c r="DL25" s="49"/>
      <c r="DM25" s="49"/>
      <c r="DN25" s="49"/>
      <c r="DO25" s="49"/>
      <c r="DP25" s="55">
        <v>0</v>
      </c>
    </row>
    <row r="26" spans="1:120" hidden="1" x14ac:dyDescent="0.25">
      <c r="A26" s="35">
        <v>61</v>
      </c>
      <c r="B26" s="36" t="s">
        <v>223</v>
      </c>
      <c r="C26" s="36" t="s">
        <v>28</v>
      </c>
      <c r="D26" s="36" t="s">
        <v>29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>
        <v>8.8000000000000007</v>
      </c>
      <c r="AO26" s="36">
        <v>8.4</v>
      </c>
      <c r="AP26" s="36">
        <v>9</v>
      </c>
      <c r="AQ26" s="36">
        <v>8.6</v>
      </c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49"/>
      <c r="DJ26" s="49"/>
      <c r="DK26" s="49"/>
      <c r="DL26" s="49"/>
      <c r="DM26" s="49"/>
      <c r="DN26" s="49"/>
      <c r="DO26" s="49"/>
      <c r="DP26" s="55">
        <v>0</v>
      </c>
    </row>
    <row r="27" spans="1:120" hidden="1" x14ac:dyDescent="0.25">
      <c r="A27" s="35">
        <v>61</v>
      </c>
      <c r="B27" s="36" t="s">
        <v>223</v>
      </c>
      <c r="C27" s="36" t="s">
        <v>28</v>
      </c>
      <c r="D27" s="36" t="s">
        <v>29</v>
      </c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>
        <v>9</v>
      </c>
      <c r="AW27" s="36">
        <v>9</v>
      </c>
      <c r="AX27" s="36">
        <v>9.4</v>
      </c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49"/>
      <c r="DJ27" s="49"/>
      <c r="DK27" s="49"/>
      <c r="DL27" s="49"/>
      <c r="DM27" s="49"/>
      <c r="DN27" s="49"/>
      <c r="DO27" s="49"/>
      <c r="DP27" s="55">
        <v>0</v>
      </c>
    </row>
    <row r="28" spans="1:120" hidden="1" x14ac:dyDescent="0.25">
      <c r="A28" s="10">
        <v>7</v>
      </c>
      <c r="B28" s="2" t="s">
        <v>286</v>
      </c>
      <c r="C28" s="2" t="s">
        <v>28</v>
      </c>
      <c r="D28" s="2" t="s">
        <v>29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>
        <v>8.4</v>
      </c>
      <c r="P28" s="2">
        <v>8.1999999999999993</v>
      </c>
      <c r="Q28" s="2">
        <v>8.6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9"/>
      <c r="DJ28" s="9"/>
      <c r="DK28" s="9"/>
      <c r="DL28" s="9"/>
      <c r="DM28" s="9"/>
      <c r="DN28" s="9"/>
      <c r="DO28" s="9"/>
      <c r="DP28" s="55">
        <v>0</v>
      </c>
    </row>
    <row r="29" spans="1:120" hidden="1" x14ac:dyDescent="0.25">
      <c r="A29" s="35">
        <v>79</v>
      </c>
      <c r="B29" s="36" t="s">
        <v>287</v>
      </c>
      <c r="C29" s="36" t="s">
        <v>28</v>
      </c>
      <c r="D29" s="36" t="s">
        <v>42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>
        <v>8.6</v>
      </c>
      <c r="AS29" s="36">
        <v>0</v>
      </c>
      <c r="AT29" s="36">
        <v>8.8000000000000007</v>
      </c>
      <c r="AU29" s="36">
        <v>8.6</v>
      </c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49"/>
      <c r="DJ29" s="49"/>
      <c r="DK29" s="49"/>
      <c r="DL29" s="49"/>
      <c r="DM29" s="49"/>
      <c r="DN29" s="49"/>
      <c r="DO29" s="49"/>
      <c r="DP29" s="55">
        <v>0</v>
      </c>
    </row>
    <row r="30" spans="1:120" hidden="1" x14ac:dyDescent="0.25">
      <c r="A30" s="35">
        <v>79</v>
      </c>
      <c r="B30" s="36" t="s">
        <v>287</v>
      </c>
      <c r="C30" s="36" t="s">
        <v>28</v>
      </c>
      <c r="D30" s="36" t="s">
        <v>42</v>
      </c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>
        <v>9.1999999999999993</v>
      </c>
      <c r="AZ30" s="36">
        <v>8.8000000000000007</v>
      </c>
      <c r="BA30" s="36">
        <v>9.4</v>
      </c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49"/>
      <c r="DJ30" s="49"/>
      <c r="DK30" s="49"/>
      <c r="DL30" s="49"/>
      <c r="DM30" s="49"/>
      <c r="DN30" s="49"/>
      <c r="DO30" s="49"/>
      <c r="DP30" s="55">
        <v>0</v>
      </c>
    </row>
    <row r="31" spans="1:120" hidden="1" x14ac:dyDescent="0.25">
      <c r="A31" s="35">
        <v>53</v>
      </c>
      <c r="B31" s="36" t="s">
        <v>289</v>
      </c>
      <c r="C31" s="36" t="s">
        <v>28</v>
      </c>
      <c r="D31" s="36" t="s">
        <v>42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>
        <v>8.6</v>
      </c>
      <c r="AZ31" s="36">
        <v>9.4</v>
      </c>
      <c r="BA31" s="36">
        <v>9.6</v>
      </c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49"/>
      <c r="DJ31" s="49"/>
      <c r="DK31" s="49"/>
      <c r="DL31" s="49"/>
      <c r="DM31" s="49"/>
      <c r="DN31" s="49"/>
      <c r="DO31" s="49"/>
      <c r="DP31" s="55">
        <v>0</v>
      </c>
    </row>
    <row r="32" spans="1:120" hidden="1" x14ac:dyDescent="0.25">
      <c r="A32" s="10">
        <v>9</v>
      </c>
      <c r="B32" s="2" t="s">
        <v>290</v>
      </c>
      <c r="C32" s="2" t="s">
        <v>28</v>
      </c>
      <c r="D32" s="2" t="s">
        <v>29</v>
      </c>
      <c r="E32" s="8"/>
      <c r="F32" s="2"/>
      <c r="G32" s="2"/>
      <c r="H32" s="2"/>
      <c r="I32" s="2"/>
      <c r="J32" s="2"/>
      <c r="K32" s="2"/>
      <c r="L32" s="2"/>
      <c r="M32" s="2"/>
      <c r="N32" s="2"/>
      <c r="O32" s="2">
        <v>8.4</v>
      </c>
      <c r="P32" s="2">
        <v>8.4</v>
      </c>
      <c r="Q32" s="2">
        <v>8.4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9"/>
      <c r="DJ32" s="9"/>
      <c r="DK32" s="9"/>
      <c r="DL32" s="9"/>
      <c r="DM32" s="9"/>
      <c r="DN32" s="9"/>
      <c r="DO32" s="9"/>
      <c r="DP32" s="55">
        <v>0</v>
      </c>
    </row>
    <row r="33" spans="1:120" hidden="1" x14ac:dyDescent="0.25">
      <c r="A33" s="10">
        <v>10</v>
      </c>
      <c r="B33" s="2" t="s">
        <v>291</v>
      </c>
      <c r="C33" s="2" t="s">
        <v>28</v>
      </c>
      <c r="D33" s="2" t="s">
        <v>29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>
        <v>8.1999999999999993</v>
      </c>
      <c r="P33" s="2">
        <v>8.4</v>
      </c>
      <c r="Q33" s="2">
        <v>8.6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9"/>
      <c r="DJ33" s="9"/>
      <c r="DK33" s="9"/>
      <c r="DL33" s="9"/>
      <c r="DM33" s="9"/>
      <c r="DN33" s="9"/>
      <c r="DO33" s="9"/>
      <c r="DP33" s="55">
        <v>0</v>
      </c>
    </row>
    <row r="34" spans="1:120" hidden="1" x14ac:dyDescent="0.25">
      <c r="A34" s="35">
        <v>50</v>
      </c>
      <c r="B34" s="36" t="s">
        <v>292</v>
      </c>
      <c r="C34" s="36" t="s">
        <v>28</v>
      </c>
      <c r="D34" s="36" t="s">
        <v>29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>
        <v>9</v>
      </c>
      <c r="AM34" s="36">
        <v>9</v>
      </c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49"/>
      <c r="DJ34" s="49"/>
      <c r="DK34" s="49"/>
      <c r="DL34" s="49"/>
      <c r="DM34" s="49"/>
      <c r="DN34" s="49"/>
      <c r="DO34" s="49"/>
      <c r="DP34" s="55">
        <v>0</v>
      </c>
    </row>
    <row r="35" spans="1:120" hidden="1" x14ac:dyDescent="0.25">
      <c r="A35" s="35">
        <v>71</v>
      </c>
      <c r="B35" s="36" t="s">
        <v>293</v>
      </c>
      <c r="C35" s="36" t="s">
        <v>28</v>
      </c>
      <c r="D35" s="36" t="s">
        <v>29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>
        <v>8.8000000000000007</v>
      </c>
      <c r="AS35" s="36">
        <v>8.4</v>
      </c>
      <c r="AT35" s="36">
        <v>8.6</v>
      </c>
      <c r="AU35" s="36">
        <v>8.4</v>
      </c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49"/>
      <c r="DJ35" s="49"/>
      <c r="DK35" s="49"/>
      <c r="DL35" s="49"/>
      <c r="DM35" s="49"/>
      <c r="DN35" s="49"/>
      <c r="DO35" s="49"/>
      <c r="DP35" s="55">
        <v>0</v>
      </c>
    </row>
    <row r="36" spans="1:120" hidden="1" x14ac:dyDescent="0.25">
      <c r="A36" s="35">
        <v>71</v>
      </c>
      <c r="B36" s="36" t="s">
        <v>293</v>
      </c>
      <c r="C36" s="36" t="s">
        <v>28</v>
      </c>
      <c r="D36" s="36" t="s">
        <v>29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>
        <v>8.8000000000000007</v>
      </c>
      <c r="AZ36" s="36">
        <v>9</v>
      </c>
      <c r="BA36" s="36">
        <v>9.6</v>
      </c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49"/>
      <c r="DJ36" s="49"/>
      <c r="DK36" s="49"/>
      <c r="DL36" s="49"/>
      <c r="DM36" s="49"/>
      <c r="DN36" s="49"/>
      <c r="DO36" s="49"/>
      <c r="DP36" s="55">
        <v>0</v>
      </c>
    </row>
    <row r="37" spans="1:120" hidden="1" x14ac:dyDescent="0.25">
      <c r="A37" s="35">
        <v>66</v>
      </c>
      <c r="B37" s="36" t="s">
        <v>298</v>
      </c>
      <c r="C37" s="36" t="s">
        <v>28</v>
      </c>
      <c r="D37" s="36" t="s">
        <v>29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>
        <v>9.1999999999999993</v>
      </c>
      <c r="AM37" s="36">
        <v>9.4</v>
      </c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49"/>
      <c r="DJ37" s="49"/>
      <c r="DK37" s="49"/>
      <c r="DL37" s="49"/>
      <c r="DM37" s="49"/>
      <c r="DN37" s="49"/>
      <c r="DO37" s="49"/>
      <c r="DP37" s="55">
        <v>0</v>
      </c>
    </row>
    <row r="38" spans="1:120" hidden="1" x14ac:dyDescent="0.25">
      <c r="A38" s="35">
        <v>67</v>
      </c>
      <c r="B38" s="36" t="s">
        <v>224</v>
      </c>
      <c r="C38" s="36" t="s">
        <v>28</v>
      </c>
      <c r="D38" s="36" t="s">
        <v>29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>
        <v>8.4</v>
      </c>
      <c r="AW38" s="36">
        <v>8.8000000000000007</v>
      </c>
      <c r="AX38" s="36">
        <v>9</v>
      </c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49"/>
      <c r="DJ38" s="49"/>
      <c r="DK38" s="49"/>
      <c r="DL38" s="49"/>
      <c r="DM38" s="49"/>
      <c r="DN38" s="49"/>
      <c r="DO38" s="49"/>
      <c r="DP38" s="55">
        <v>0</v>
      </c>
    </row>
    <row r="39" spans="1:120" hidden="1" x14ac:dyDescent="0.25">
      <c r="A39" s="10">
        <v>39</v>
      </c>
      <c r="B39" s="2" t="s">
        <v>306</v>
      </c>
      <c r="C39" s="2" t="s">
        <v>28</v>
      </c>
      <c r="D39" s="2" t="s">
        <v>29</v>
      </c>
      <c r="E39" s="8"/>
      <c r="F39" s="2"/>
      <c r="G39" s="2"/>
      <c r="H39" s="2">
        <v>8.6</v>
      </c>
      <c r="I39" s="2">
        <v>8.4</v>
      </c>
      <c r="J39" s="2">
        <v>9.6</v>
      </c>
      <c r="K39" s="2">
        <v>8.6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13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9"/>
      <c r="DJ39" s="9"/>
      <c r="DK39" s="9"/>
      <c r="DL39" s="9"/>
      <c r="DM39" s="9"/>
      <c r="DN39" s="9"/>
      <c r="DO39" s="9"/>
      <c r="DP39" s="55">
        <v>0</v>
      </c>
    </row>
    <row r="40" spans="1:120" hidden="1" x14ac:dyDescent="0.25">
      <c r="A40" s="10">
        <v>39</v>
      </c>
      <c r="B40" s="2" t="s">
        <v>306</v>
      </c>
      <c r="C40" s="2" t="s">
        <v>28</v>
      </c>
      <c r="D40" s="2" t="s">
        <v>29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>
        <v>9.8000000000000007</v>
      </c>
      <c r="P40" s="2">
        <v>10</v>
      </c>
      <c r="Q40" s="2">
        <v>9.8000000000000007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9"/>
      <c r="DJ40" s="9"/>
      <c r="DK40" s="9"/>
      <c r="DL40" s="9"/>
      <c r="DM40" s="9"/>
      <c r="DN40" s="9"/>
      <c r="DO40" s="9"/>
      <c r="DP40" s="55">
        <v>0</v>
      </c>
    </row>
    <row r="41" spans="1:120" hidden="1" x14ac:dyDescent="0.25">
      <c r="A41" s="10">
        <v>8</v>
      </c>
      <c r="B41" s="2" t="s">
        <v>312</v>
      </c>
      <c r="C41" s="2" t="s">
        <v>28</v>
      </c>
      <c r="D41" s="2" t="s">
        <v>29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>
        <v>8.6</v>
      </c>
      <c r="P41" s="2">
        <v>9.1999999999999993</v>
      </c>
      <c r="Q41" s="2">
        <v>8.8000000000000007</v>
      </c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9"/>
      <c r="DJ41" s="9"/>
      <c r="DK41" s="9"/>
      <c r="DL41" s="9"/>
      <c r="DM41" s="9"/>
      <c r="DN41" s="9"/>
      <c r="DO41" s="9"/>
      <c r="DP41" s="55">
        <v>0</v>
      </c>
    </row>
    <row r="42" spans="1:120" hidden="1" x14ac:dyDescent="0.25">
      <c r="A42" s="35">
        <v>76</v>
      </c>
      <c r="B42" s="36" t="s">
        <v>313</v>
      </c>
      <c r="C42" s="36" t="s">
        <v>28</v>
      </c>
      <c r="D42" s="36" t="s">
        <v>29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>
        <v>9.6</v>
      </c>
      <c r="AS42" s="36">
        <v>9.1999999999999993</v>
      </c>
      <c r="AT42" s="36">
        <v>9.4</v>
      </c>
      <c r="AU42" s="36">
        <v>9.1999999999999993</v>
      </c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49"/>
      <c r="DJ42" s="49"/>
      <c r="DK42" s="49"/>
      <c r="DL42" s="49"/>
      <c r="DM42" s="49"/>
      <c r="DN42" s="49"/>
      <c r="DO42" s="49"/>
      <c r="DP42" s="55">
        <v>0</v>
      </c>
    </row>
    <row r="43" spans="1:120" hidden="1" x14ac:dyDescent="0.25">
      <c r="A43" s="10">
        <v>43</v>
      </c>
      <c r="B43" s="2" t="s">
        <v>319</v>
      </c>
      <c r="C43" s="2" t="s">
        <v>28</v>
      </c>
      <c r="D43" s="2" t="s">
        <v>29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>
        <v>9.1999999999999993</v>
      </c>
      <c r="P43" s="2">
        <v>8.4</v>
      </c>
      <c r="Q43" s="2">
        <v>9</v>
      </c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9"/>
      <c r="DJ43" s="9"/>
      <c r="DK43" s="9"/>
      <c r="DL43" s="9"/>
      <c r="DM43" s="9"/>
      <c r="DN43" s="9"/>
      <c r="DO43" s="9"/>
      <c r="DP43" s="55">
        <v>0</v>
      </c>
    </row>
    <row r="44" spans="1:120" hidden="1" x14ac:dyDescent="0.25">
      <c r="A44" s="35">
        <v>98</v>
      </c>
      <c r="B44" s="36" t="s">
        <v>322</v>
      </c>
      <c r="C44" s="36" t="s">
        <v>28</v>
      </c>
      <c r="D44" s="36" t="s">
        <v>29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>
        <v>8.6</v>
      </c>
      <c r="CK44" s="36">
        <v>8.4</v>
      </c>
      <c r="CL44" s="36">
        <v>9</v>
      </c>
      <c r="CM44" s="36">
        <v>8.1999999999999993</v>
      </c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49"/>
      <c r="DJ44" s="49"/>
      <c r="DK44" s="49"/>
      <c r="DL44" s="49"/>
      <c r="DM44" s="49"/>
      <c r="DN44" s="49"/>
      <c r="DO44" s="49"/>
      <c r="DP44" s="55">
        <v>0</v>
      </c>
    </row>
    <row r="45" spans="1:120" hidden="1" x14ac:dyDescent="0.25">
      <c r="A45" s="35">
        <v>68</v>
      </c>
      <c r="B45" s="36" t="s">
        <v>325</v>
      </c>
      <c r="C45" s="36" t="s">
        <v>28</v>
      </c>
      <c r="D45" s="36" t="s">
        <v>29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>
        <v>8.6</v>
      </c>
      <c r="AZ45" s="36">
        <v>8.8000000000000007</v>
      </c>
      <c r="BA45" s="36">
        <v>9.4</v>
      </c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49"/>
      <c r="DJ45" s="49"/>
      <c r="DK45" s="49"/>
      <c r="DL45" s="49"/>
      <c r="DM45" s="49"/>
      <c r="DN45" s="49"/>
      <c r="DO45" s="49"/>
      <c r="DP45" s="55">
        <v>0</v>
      </c>
    </row>
    <row r="46" spans="1:120" hidden="1" x14ac:dyDescent="0.25">
      <c r="A46" s="35">
        <v>49</v>
      </c>
      <c r="B46" s="36" t="s">
        <v>326</v>
      </c>
      <c r="C46" s="36" t="s">
        <v>28</v>
      </c>
      <c r="D46" s="36" t="s">
        <v>29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>
        <v>8.4</v>
      </c>
      <c r="AZ46" s="36">
        <v>8.4</v>
      </c>
      <c r="BA46" s="36">
        <v>9</v>
      </c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49"/>
      <c r="DJ46" s="49"/>
      <c r="DK46" s="49"/>
      <c r="DL46" s="49"/>
      <c r="DM46" s="49"/>
      <c r="DN46" s="49"/>
      <c r="DO46" s="49"/>
      <c r="DP46" s="55">
        <v>0</v>
      </c>
    </row>
    <row r="47" spans="1:120" hidden="1" x14ac:dyDescent="0.25">
      <c r="A47" s="35">
        <v>88</v>
      </c>
      <c r="B47" s="36" t="s">
        <v>330</v>
      </c>
      <c r="C47" s="36" t="s">
        <v>28</v>
      </c>
      <c r="D47" s="36" t="s">
        <v>29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>
        <v>8.8000000000000007</v>
      </c>
      <c r="CK47" s="36">
        <v>8.4</v>
      </c>
      <c r="CL47" s="36">
        <v>8.8000000000000007</v>
      </c>
      <c r="CM47" s="36">
        <v>8.8000000000000007</v>
      </c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49"/>
      <c r="DJ47" s="49"/>
      <c r="DK47" s="49"/>
      <c r="DL47" s="49"/>
      <c r="DM47" s="49"/>
      <c r="DN47" s="49"/>
      <c r="DO47" s="49"/>
      <c r="DP47" s="55">
        <v>0</v>
      </c>
    </row>
    <row r="48" spans="1:120" hidden="1" x14ac:dyDescent="0.25">
      <c r="A48" s="10">
        <v>44</v>
      </c>
      <c r="B48" s="2" t="s">
        <v>217</v>
      </c>
      <c r="C48" s="2" t="s">
        <v>28</v>
      </c>
      <c r="D48" s="2" t="s">
        <v>29</v>
      </c>
      <c r="E48" s="8"/>
      <c r="F48" s="2"/>
      <c r="G48" s="2"/>
      <c r="H48" s="2"/>
      <c r="I48" s="2"/>
      <c r="J48" s="2"/>
      <c r="K48" s="2"/>
      <c r="L48" s="2">
        <v>7.8</v>
      </c>
      <c r="M48" s="2">
        <v>8</v>
      </c>
      <c r="N48" s="2">
        <v>8.4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9"/>
      <c r="DJ48" s="9"/>
      <c r="DK48" s="9"/>
      <c r="DL48" s="9"/>
      <c r="DM48" s="9"/>
      <c r="DN48" s="9"/>
      <c r="DO48" s="9"/>
      <c r="DP48" s="55">
        <v>0</v>
      </c>
    </row>
    <row r="49" spans="1:120" hidden="1" x14ac:dyDescent="0.25">
      <c r="A49" s="35">
        <v>62</v>
      </c>
      <c r="B49" s="36" t="s">
        <v>338</v>
      </c>
      <c r="C49" s="36" t="s">
        <v>28</v>
      </c>
      <c r="D49" s="36" t="s">
        <v>29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>
        <v>9</v>
      </c>
      <c r="AZ49" s="36">
        <v>9.1999999999999993</v>
      </c>
      <c r="BA49" s="36">
        <v>9.6</v>
      </c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49"/>
      <c r="DJ49" s="49"/>
      <c r="DK49" s="49"/>
      <c r="DL49" s="49"/>
      <c r="DM49" s="49"/>
      <c r="DN49" s="49"/>
      <c r="DO49" s="49"/>
      <c r="DP49" s="55">
        <v>0</v>
      </c>
    </row>
    <row r="50" spans="1:120" hidden="1" x14ac:dyDescent="0.25">
      <c r="A50" s="10">
        <v>29</v>
      </c>
      <c r="B50" s="2" t="s">
        <v>343</v>
      </c>
      <c r="C50" s="2" t="s">
        <v>28</v>
      </c>
      <c r="D50" s="2" t="s">
        <v>29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>
        <v>8.6</v>
      </c>
      <c r="P50" s="2">
        <v>8.8000000000000007</v>
      </c>
      <c r="Q50" s="2">
        <v>9.4</v>
      </c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9"/>
      <c r="DJ50" s="9"/>
      <c r="DK50" s="9"/>
      <c r="DL50" s="9"/>
      <c r="DM50" s="9"/>
      <c r="DN50" s="9"/>
      <c r="DO50" s="9"/>
      <c r="DP50" s="55">
        <v>0</v>
      </c>
    </row>
    <row r="51" spans="1:120" hidden="1" x14ac:dyDescent="0.25">
      <c r="A51" s="10">
        <v>32</v>
      </c>
      <c r="B51" s="2" t="s">
        <v>354</v>
      </c>
      <c r="C51" s="2" t="s">
        <v>28</v>
      </c>
      <c r="D51" s="2" t="s">
        <v>29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>
        <v>9.1999999999999993</v>
      </c>
      <c r="P51" s="2">
        <v>8.8000000000000007</v>
      </c>
      <c r="Q51" s="2">
        <v>8.6</v>
      </c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14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9"/>
      <c r="DJ51" s="9"/>
      <c r="DK51" s="9"/>
      <c r="DL51" s="9"/>
      <c r="DM51" s="9"/>
      <c r="DN51" s="9"/>
      <c r="DO51" s="9"/>
      <c r="DP51" s="55">
        <v>0</v>
      </c>
    </row>
    <row r="52" spans="1:120" hidden="1" x14ac:dyDescent="0.25">
      <c r="A52" s="10">
        <v>45</v>
      </c>
      <c r="B52" s="2" t="s">
        <v>218</v>
      </c>
      <c r="C52" s="2" t="s">
        <v>28</v>
      </c>
      <c r="D52" s="2" t="s">
        <v>29</v>
      </c>
      <c r="E52" s="2"/>
      <c r="F52" s="2"/>
      <c r="G52" s="2"/>
      <c r="H52" s="2"/>
      <c r="I52" s="2"/>
      <c r="J52" s="2"/>
      <c r="K52" s="2"/>
      <c r="L52" s="2">
        <v>9.4</v>
      </c>
      <c r="M52" s="2">
        <v>9.6</v>
      </c>
      <c r="N52" s="2">
        <v>9.6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9"/>
      <c r="DJ52" s="9"/>
      <c r="DK52" s="9"/>
      <c r="DL52" s="9"/>
      <c r="DM52" s="9"/>
      <c r="DN52" s="9"/>
      <c r="DO52" s="9"/>
      <c r="DP52" s="55">
        <v>0</v>
      </c>
    </row>
    <row r="53" spans="1:120" hidden="1" x14ac:dyDescent="0.25">
      <c r="A53" s="35">
        <v>107</v>
      </c>
      <c r="B53" s="36" t="s">
        <v>245</v>
      </c>
      <c r="C53" s="36" t="s">
        <v>28</v>
      </c>
      <c r="D53" s="36" t="s">
        <v>29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>
        <v>8.6</v>
      </c>
      <c r="CG53" s="36">
        <v>8.4</v>
      </c>
      <c r="CH53" s="36">
        <v>9</v>
      </c>
      <c r="CI53" s="36">
        <v>8.1999999999999993</v>
      </c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49"/>
      <c r="DJ53" s="49"/>
      <c r="DK53" s="49"/>
      <c r="DL53" s="49"/>
      <c r="DM53" s="49"/>
      <c r="DN53" s="49"/>
      <c r="DO53" s="49"/>
      <c r="DP53" s="55">
        <v>0</v>
      </c>
    </row>
    <row r="54" spans="1:120" hidden="1" x14ac:dyDescent="0.25">
      <c r="A54" s="35">
        <v>85</v>
      </c>
      <c r="B54" s="36" t="s">
        <v>225</v>
      </c>
      <c r="C54" s="36" t="s">
        <v>28</v>
      </c>
      <c r="D54" s="36" t="s">
        <v>29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>
        <v>8.8000000000000007</v>
      </c>
      <c r="AW54" s="36">
        <v>8.8000000000000007</v>
      </c>
      <c r="AX54" s="36">
        <v>9.6</v>
      </c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49"/>
      <c r="DJ54" s="49"/>
      <c r="DK54" s="49"/>
      <c r="DL54" s="49"/>
      <c r="DM54" s="49"/>
      <c r="DN54" s="49"/>
      <c r="DO54" s="49"/>
      <c r="DP54" s="55">
        <v>0</v>
      </c>
    </row>
    <row r="55" spans="1:120" hidden="1" x14ac:dyDescent="0.25">
      <c r="A55" s="35">
        <v>87</v>
      </c>
      <c r="B55" s="36" t="s">
        <v>255</v>
      </c>
      <c r="C55" s="36" t="s">
        <v>28</v>
      </c>
      <c r="D55" s="36" t="s">
        <v>11</v>
      </c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>
        <v>4</v>
      </c>
      <c r="DA55" s="36"/>
      <c r="DB55" s="36"/>
      <c r="DC55" s="36"/>
      <c r="DD55" s="36"/>
      <c r="DE55" s="36"/>
      <c r="DF55" s="36"/>
      <c r="DG55" s="36"/>
      <c r="DH55" s="36"/>
      <c r="DI55" s="49"/>
      <c r="DJ55" s="49"/>
      <c r="DK55" s="49"/>
      <c r="DL55" s="49"/>
      <c r="DM55" s="49"/>
      <c r="DN55" s="49"/>
      <c r="DO55" s="49"/>
      <c r="DP55" s="55">
        <v>2</v>
      </c>
    </row>
    <row r="56" spans="1:120" hidden="1" x14ac:dyDescent="0.25">
      <c r="A56" s="35">
        <v>87</v>
      </c>
      <c r="B56" s="36" t="s">
        <v>255</v>
      </c>
      <c r="C56" s="36" t="s">
        <v>28</v>
      </c>
      <c r="D56" s="36" t="s">
        <v>11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>
        <v>1</v>
      </c>
      <c r="DG56" s="36"/>
      <c r="DH56" s="36"/>
      <c r="DI56" s="49"/>
      <c r="DJ56" s="49"/>
      <c r="DK56" s="49"/>
      <c r="DL56" s="49"/>
      <c r="DM56" s="49"/>
      <c r="DN56" s="49"/>
      <c r="DO56" s="49"/>
      <c r="DP56" s="55">
        <v>0</v>
      </c>
    </row>
    <row r="57" spans="1:120" hidden="1" x14ac:dyDescent="0.25">
      <c r="A57" s="35">
        <v>113</v>
      </c>
      <c r="B57" s="36" t="s">
        <v>229</v>
      </c>
      <c r="C57" s="36" t="s">
        <v>28</v>
      </c>
      <c r="D57" s="36" t="s">
        <v>11</v>
      </c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49">
        <v>1</v>
      </c>
      <c r="DJ57" s="49"/>
      <c r="DK57" s="49"/>
      <c r="DL57" s="49"/>
      <c r="DM57" s="49"/>
      <c r="DN57" s="49"/>
      <c r="DO57" s="49"/>
      <c r="DP57" s="55">
        <v>12</v>
      </c>
    </row>
    <row r="58" spans="1:120" hidden="1" x14ac:dyDescent="0.25">
      <c r="A58" s="35">
        <v>113</v>
      </c>
      <c r="B58" s="36" t="s">
        <v>229</v>
      </c>
      <c r="C58" s="36" t="s">
        <v>28</v>
      </c>
      <c r="D58" s="36" t="s">
        <v>11</v>
      </c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>
        <v>2</v>
      </c>
      <c r="DB58" s="36"/>
      <c r="DC58" s="36"/>
      <c r="DD58" s="36"/>
      <c r="DE58" s="36"/>
      <c r="DF58" s="36"/>
      <c r="DG58" s="36"/>
      <c r="DH58" s="36"/>
      <c r="DI58" s="49"/>
      <c r="DJ58" s="49"/>
      <c r="DK58" s="49"/>
      <c r="DL58" s="49"/>
      <c r="DM58" s="49"/>
      <c r="DN58" s="49"/>
      <c r="DO58" s="49"/>
      <c r="DP58" s="55">
        <v>8</v>
      </c>
    </row>
    <row r="59" spans="1:120" hidden="1" x14ac:dyDescent="0.25">
      <c r="A59" s="35">
        <v>113</v>
      </c>
      <c r="B59" s="36" t="s">
        <v>229</v>
      </c>
      <c r="C59" s="36" t="s">
        <v>28</v>
      </c>
      <c r="D59" s="36" t="s">
        <v>11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>
        <v>3</v>
      </c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49"/>
      <c r="DJ59" s="49"/>
      <c r="DK59" s="49"/>
      <c r="DL59" s="49"/>
      <c r="DM59" s="49"/>
      <c r="DN59" s="49"/>
      <c r="DO59" s="49"/>
      <c r="DP59" s="55">
        <v>12</v>
      </c>
    </row>
    <row r="60" spans="1:120" hidden="1" x14ac:dyDescent="0.25">
      <c r="A60" s="35">
        <v>113</v>
      </c>
      <c r="B60" s="36" t="s">
        <v>229</v>
      </c>
      <c r="C60" s="36" t="s">
        <v>28</v>
      </c>
      <c r="D60" s="36" t="s">
        <v>11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>
        <v>1</v>
      </c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49"/>
      <c r="DJ60" s="49"/>
      <c r="DK60" s="49"/>
      <c r="DL60" s="49"/>
      <c r="DM60" s="49"/>
      <c r="DN60" s="49"/>
      <c r="DO60" s="49"/>
      <c r="DP60" s="55">
        <v>0</v>
      </c>
    </row>
    <row r="61" spans="1:120" hidden="1" x14ac:dyDescent="0.25">
      <c r="A61" s="35">
        <v>113</v>
      </c>
      <c r="B61" s="36" t="s">
        <v>229</v>
      </c>
      <c r="C61" s="36" t="s">
        <v>28</v>
      </c>
      <c r="D61" s="36" t="s">
        <v>11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>
        <v>3</v>
      </c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49"/>
      <c r="DJ61" s="49"/>
      <c r="DK61" s="49"/>
      <c r="DL61" s="49"/>
      <c r="DM61" s="49"/>
      <c r="DN61" s="49"/>
      <c r="DO61" s="49"/>
      <c r="DP61" s="55">
        <v>0</v>
      </c>
    </row>
    <row r="62" spans="1:120" hidden="1" x14ac:dyDescent="0.25">
      <c r="A62" s="35">
        <v>113</v>
      </c>
      <c r="B62" s="36" t="s">
        <v>229</v>
      </c>
      <c r="C62" s="36" t="s">
        <v>28</v>
      </c>
      <c r="D62" s="36" t="s">
        <v>11</v>
      </c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>
        <v>1</v>
      </c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49"/>
      <c r="DJ62" s="49"/>
      <c r="DK62" s="49"/>
      <c r="DL62" s="49"/>
      <c r="DM62" s="49"/>
      <c r="DN62" s="49"/>
      <c r="DO62" s="49"/>
      <c r="DP62" s="55">
        <v>0</v>
      </c>
    </row>
    <row r="63" spans="1:120" hidden="1" x14ac:dyDescent="0.25">
      <c r="A63" s="35">
        <v>40</v>
      </c>
      <c r="B63" s="36" t="s">
        <v>257</v>
      </c>
      <c r="C63" s="36" t="s">
        <v>28</v>
      </c>
      <c r="D63" s="36" t="s">
        <v>11</v>
      </c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>
        <v>6</v>
      </c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49"/>
      <c r="DJ63" s="49"/>
      <c r="DK63" s="49"/>
      <c r="DL63" s="49"/>
      <c r="DM63" s="49"/>
      <c r="DN63" s="49"/>
      <c r="DO63" s="49"/>
      <c r="DP63" s="55">
        <v>2</v>
      </c>
    </row>
    <row r="64" spans="1:120" hidden="1" x14ac:dyDescent="0.25">
      <c r="A64" s="10">
        <v>40</v>
      </c>
      <c r="B64" s="2" t="s">
        <v>257</v>
      </c>
      <c r="C64" s="2" t="s">
        <v>28</v>
      </c>
      <c r="D64" s="2" t="s">
        <v>11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>
        <v>2</v>
      </c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9"/>
      <c r="DJ64" s="9"/>
      <c r="DK64" s="9"/>
      <c r="DL64" s="9"/>
      <c r="DM64" s="9"/>
      <c r="DN64" s="9"/>
      <c r="DO64" s="9"/>
      <c r="DP64" s="54">
        <v>4</v>
      </c>
    </row>
    <row r="65" spans="1:120" hidden="1" x14ac:dyDescent="0.25">
      <c r="A65" s="10">
        <v>40</v>
      </c>
      <c r="B65" s="2" t="s">
        <v>257</v>
      </c>
      <c r="C65" s="2" t="s">
        <v>28</v>
      </c>
      <c r="D65" s="2" t="s">
        <v>11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>
        <v>2</v>
      </c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9"/>
      <c r="DJ65" s="9"/>
      <c r="DK65" s="9"/>
      <c r="DL65" s="9"/>
      <c r="DM65" s="9"/>
      <c r="DN65" s="9"/>
      <c r="DO65" s="9"/>
      <c r="DP65" s="54">
        <v>4</v>
      </c>
    </row>
    <row r="66" spans="1:120" hidden="1" x14ac:dyDescent="0.25">
      <c r="A66" s="10">
        <v>40</v>
      </c>
      <c r="B66" s="2" t="s">
        <v>257</v>
      </c>
      <c r="C66" s="2" t="s">
        <v>28</v>
      </c>
      <c r="D66" s="2" t="s">
        <v>11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>
        <v>4</v>
      </c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9"/>
      <c r="DJ66" s="9"/>
      <c r="DK66" s="9"/>
      <c r="DL66" s="9"/>
      <c r="DM66" s="9"/>
      <c r="DN66" s="9"/>
      <c r="DO66" s="9"/>
      <c r="DP66" s="54">
        <v>2</v>
      </c>
    </row>
    <row r="67" spans="1:120" hidden="1" x14ac:dyDescent="0.25">
      <c r="A67" s="35">
        <v>104</v>
      </c>
      <c r="B67" s="36" t="s">
        <v>258</v>
      </c>
      <c r="C67" s="36" t="s">
        <v>28</v>
      </c>
      <c r="D67" s="36" t="s">
        <v>11</v>
      </c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49"/>
      <c r="DJ67" s="49"/>
      <c r="DK67" s="49">
        <v>2</v>
      </c>
      <c r="DL67" s="49"/>
      <c r="DM67" s="49"/>
      <c r="DN67" s="49"/>
      <c r="DO67" s="49"/>
      <c r="DP67" s="55">
        <v>4</v>
      </c>
    </row>
    <row r="68" spans="1:120" hidden="1" x14ac:dyDescent="0.25">
      <c r="A68" s="35">
        <v>104</v>
      </c>
      <c r="B68" s="36" t="s">
        <v>258</v>
      </c>
      <c r="C68" s="36" t="s">
        <v>28</v>
      </c>
      <c r="D68" s="36" t="s">
        <v>11</v>
      </c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>
        <v>3</v>
      </c>
      <c r="DI68" s="49"/>
      <c r="DJ68" s="49"/>
      <c r="DK68" s="49"/>
      <c r="DL68" s="49"/>
      <c r="DM68" s="49"/>
      <c r="DN68" s="49"/>
      <c r="DO68" s="49"/>
      <c r="DP68" s="55">
        <v>4</v>
      </c>
    </row>
    <row r="69" spans="1:120" hidden="1" x14ac:dyDescent="0.25">
      <c r="A69" s="35">
        <v>104</v>
      </c>
      <c r="B69" s="36" t="s">
        <v>258</v>
      </c>
      <c r="C69" s="36" t="s">
        <v>28</v>
      </c>
      <c r="D69" s="36" t="s">
        <v>11</v>
      </c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>
        <v>4</v>
      </c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49"/>
      <c r="DJ69" s="49"/>
      <c r="DK69" s="49"/>
      <c r="DL69" s="49"/>
      <c r="DM69" s="49"/>
      <c r="DN69" s="49"/>
      <c r="DO69" s="49"/>
      <c r="DP69" s="55">
        <v>4</v>
      </c>
    </row>
    <row r="70" spans="1:120" hidden="1" x14ac:dyDescent="0.25">
      <c r="A70" s="35">
        <v>104</v>
      </c>
      <c r="B70" s="36" t="s">
        <v>258</v>
      </c>
      <c r="C70" s="36" t="s">
        <v>28</v>
      </c>
      <c r="D70" s="36" t="s">
        <v>11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>
        <v>3</v>
      </c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49"/>
      <c r="DJ70" s="49"/>
      <c r="DK70" s="49"/>
      <c r="DL70" s="49"/>
      <c r="DM70" s="49"/>
      <c r="DN70" s="49"/>
      <c r="DO70" s="49"/>
      <c r="DP70" s="55">
        <v>8</v>
      </c>
    </row>
    <row r="71" spans="1:120" hidden="1" x14ac:dyDescent="0.25">
      <c r="A71" s="10">
        <v>42</v>
      </c>
      <c r="B71" s="2" t="s">
        <v>263</v>
      </c>
      <c r="C71" s="2" t="s">
        <v>28</v>
      </c>
      <c r="D71" s="2" t="s">
        <v>11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>
        <v>1</v>
      </c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9"/>
      <c r="DJ71" s="9"/>
      <c r="DK71" s="9"/>
      <c r="DL71" s="9"/>
      <c r="DM71" s="9"/>
      <c r="DN71" s="9"/>
      <c r="DO71" s="9"/>
      <c r="DP71" s="54">
        <v>12</v>
      </c>
    </row>
    <row r="72" spans="1:120" hidden="1" x14ac:dyDescent="0.25">
      <c r="A72" s="10">
        <v>42</v>
      </c>
      <c r="B72" s="2" t="s">
        <v>263</v>
      </c>
      <c r="C72" s="2" t="s">
        <v>28</v>
      </c>
      <c r="D72" s="2" t="s">
        <v>11</v>
      </c>
      <c r="E72" s="2">
        <v>1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1"/>
      <c r="X72" s="1"/>
      <c r="Y72" s="1"/>
      <c r="Z72" s="1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9"/>
      <c r="DJ72" s="9"/>
      <c r="DK72" s="9"/>
      <c r="DL72" s="9"/>
      <c r="DM72" s="9"/>
      <c r="DN72" s="9"/>
      <c r="DO72" s="9"/>
      <c r="DP72" s="55">
        <v>0</v>
      </c>
    </row>
    <row r="73" spans="1:120" hidden="1" x14ac:dyDescent="0.25">
      <c r="A73" s="10">
        <v>42</v>
      </c>
      <c r="B73" s="2" t="s">
        <v>263</v>
      </c>
      <c r="C73" s="2" t="s">
        <v>28</v>
      </c>
      <c r="D73" s="2" t="s">
        <v>11</v>
      </c>
      <c r="E73" s="2"/>
      <c r="F73" s="2">
        <v>1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1"/>
      <c r="X73" s="1"/>
      <c r="Y73" s="1"/>
      <c r="Z73" s="1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9"/>
      <c r="DJ73" s="9"/>
      <c r="DK73" s="9"/>
      <c r="DL73" s="9"/>
      <c r="DM73" s="9"/>
      <c r="DN73" s="9"/>
      <c r="DO73" s="9"/>
      <c r="DP73" s="55">
        <v>0</v>
      </c>
    </row>
    <row r="74" spans="1:120" hidden="1" x14ac:dyDescent="0.25">
      <c r="A74" s="10">
        <v>42</v>
      </c>
      <c r="B74" s="2" t="s">
        <v>263</v>
      </c>
      <c r="C74" s="2" t="s">
        <v>28</v>
      </c>
      <c r="D74" s="2" t="s">
        <v>11</v>
      </c>
      <c r="E74" s="2"/>
      <c r="F74" s="2"/>
      <c r="G74" s="2">
        <v>2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1"/>
      <c r="X74" s="1"/>
      <c r="Y74" s="1"/>
      <c r="Z74" s="1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9"/>
      <c r="DJ74" s="9"/>
      <c r="DK74" s="9"/>
      <c r="DL74" s="9"/>
      <c r="DM74" s="9"/>
      <c r="DN74" s="9"/>
      <c r="DO74" s="9"/>
      <c r="DP74" s="55">
        <v>0</v>
      </c>
    </row>
    <row r="75" spans="1:120" hidden="1" x14ac:dyDescent="0.25">
      <c r="A75" s="10">
        <v>31</v>
      </c>
      <c r="B75" s="2" t="s">
        <v>267</v>
      </c>
      <c r="C75" s="2" t="s">
        <v>28</v>
      </c>
      <c r="D75" s="2" t="s">
        <v>11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>
        <v>14</v>
      </c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9"/>
      <c r="DJ75" s="9"/>
      <c r="DK75" s="9"/>
      <c r="DL75" s="9"/>
      <c r="DM75" s="9"/>
      <c r="DN75" s="9"/>
      <c r="DO75" s="9"/>
      <c r="DP75" s="55">
        <v>0</v>
      </c>
    </row>
    <row r="76" spans="1:120" hidden="1" x14ac:dyDescent="0.25">
      <c r="A76" s="35">
        <v>94</v>
      </c>
      <c r="B76" s="36" t="s">
        <v>268</v>
      </c>
      <c r="C76" s="36" t="s">
        <v>28</v>
      </c>
      <c r="D76" s="36" t="s">
        <v>11</v>
      </c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49"/>
      <c r="DJ76" s="49"/>
      <c r="DK76" s="49"/>
      <c r="DL76" s="49"/>
      <c r="DM76" s="49"/>
      <c r="DN76" s="49"/>
      <c r="DO76" s="49">
        <v>4</v>
      </c>
      <c r="DP76" s="55">
        <v>2</v>
      </c>
    </row>
    <row r="77" spans="1:120" hidden="1" x14ac:dyDescent="0.25">
      <c r="A77" s="35">
        <v>94</v>
      </c>
      <c r="B77" s="36" t="s">
        <v>268</v>
      </c>
      <c r="C77" s="36" t="s">
        <v>28</v>
      </c>
      <c r="D77" s="36" t="s">
        <v>11</v>
      </c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>
        <v>3</v>
      </c>
      <c r="DA77" s="36"/>
      <c r="DB77" s="36"/>
      <c r="DC77" s="36"/>
      <c r="DD77" s="36"/>
      <c r="DE77" s="36"/>
      <c r="DF77" s="36"/>
      <c r="DG77" s="36"/>
      <c r="DH77" s="36"/>
      <c r="DI77" s="49"/>
      <c r="DJ77" s="49"/>
      <c r="DK77" s="49"/>
      <c r="DL77" s="49"/>
      <c r="DM77" s="49"/>
      <c r="DN77" s="49"/>
      <c r="DO77" s="49"/>
      <c r="DP77" s="55">
        <v>4</v>
      </c>
    </row>
    <row r="78" spans="1:120" hidden="1" x14ac:dyDescent="0.25">
      <c r="A78" s="35">
        <v>111</v>
      </c>
      <c r="B78" s="36" t="s">
        <v>270</v>
      </c>
      <c r="C78" s="36" t="s">
        <v>28</v>
      </c>
      <c r="D78" s="36" t="s">
        <v>11</v>
      </c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>
        <v>1</v>
      </c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49"/>
      <c r="DJ78" s="49"/>
      <c r="DK78" s="49"/>
      <c r="DL78" s="49"/>
      <c r="DM78" s="49"/>
      <c r="DN78" s="49"/>
      <c r="DO78" s="49"/>
      <c r="DP78" s="55">
        <v>12</v>
      </c>
    </row>
    <row r="79" spans="1:120" hidden="1" x14ac:dyDescent="0.25">
      <c r="A79" s="35">
        <v>111</v>
      </c>
      <c r="B79" s="36" t="s">
        <v>270</v>
      </c>
      <c r="C79" s="36" t="s">
        <v>28</v>
      </c>
      <c r="D79" s="36" t="s">
        <v>11</v>
      </c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>
        <v>1</v>
      </c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49"/>
      <c r="DJ79" s="49"/>
      <c r="DK79" s="49"/>
      <c r="DL79" s="49"/>
      <c r="DM79" s="49"/>
      <c r="DN79" s="49"/>
      <c r="DO79" s="49"/>
      <c r="DP79" s="55">
        <v>0</v>
      </c>
    </row>
    <row r="80" spans="1:120" hidden="1" x14ac:dyDescent="0.25">
      <c r="A80" s="35">
        <v>111</v>
      </c>
      <c r="B80" s="36" t="s">
        <v>270</v>
      </c>
      <c r="C80" s="36" t="s">
        <v>28</v>
      </c>
      <c r="D80" s="36" t="s">
        <v>11</v>
      </c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>
        <v>1</v>
      </c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49"/>
      <c r="DJ80" s="49"/>
      <c r="DK80" s="49"/>
      <c r="DL80" s="49"/>
      <c r="DM80" s="49"/>
      <c r="DN80" s="49"/>
      <c r="DO80" s="49"/>
      <c r="DP80" s="55">
        <v>0</v>
      </c>
    </row>
    <row r="81" spans="1:120" hidden="1" x14ac:dyDescent="0.25">
      <c r="A81" s="35">
        <v>95</v>
      </c>
      <c r="B81" s="36" t="s">
        <v>278</v>
      </c>
      <c r="C81" s="36" t="s">
        <v>28</v>
      </c>
      <c r="D81" s="36" t="s">
        <v>11</v>
      </c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49"/>
      <c r="DJ81" s="49"/>
      <c r="DK81" s="49"/>
      <c r="DL81" s="49"/>
      <c r="DM81" s="49"/>
      <c r="DN81" s="49"/>
      <c r="DO81" s="49">
        <v>3</v>
      </c>
      <c r="DP81" s="55">
        <v>4</v>
      </c>
    </row>
    <row r="82" spans="1:120" hidden="1" x14ac:dyDescent="0.25">
      <c r="A82" s="35">
        <v>95</v>
      </c>
      <c r="B82" s="36" t="s">
        <v>278</v>
      </c>
      <c r="C82" s="36" t="s">
        <v>28</v>
      </c>
      <c r="D82" s="36" t="s">
        <v>11</v>
      </c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>
        <v>1</v>
      </c>
      <c r="DD82" s="36"/>
      <c r="DE82" s="36"/>
      <c r="DF82" s="36"/>
      <c r="DG82" s="36"/>
      <c r="DH82" s="36"/>
      <c r="DI82" s="49"/>
      <c r="DJ82" s="49"/>
      <c r="DK82" s="49"/>
      <c r="DL82" s="49"/>
      <c r="DM82" s="49"/>
      <c r="DN82" s="49"/>
      <c r="DO82" s="49"/>
      <c r="DP82" s="55">
        <v>6</v>
      </c>
    </row>
    <row r="83" spans="1:120" hidden="1" x14ac:dyDescent="0.25">
      <c r="A83" s="35">
        <v>95</v>
      </c>
      <c r="B83" s="36" t="s">
        <v>278</v>
      </c>
      <c r="C83" s="36" t="s">
        <v>28</v>
      </c>
      <c r="D83" s="36" t="s">
        <v>11</v>
      </c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>
        <v>2</v>
      </c>
      <c r="DA83" s="36"/>
      <c r="DB83" s="36"/>
      <c r="DC83" s="36"/>
      <c r="DD83" s="36"/>
      <c r="DE83" s="36"/>
      <c r="DF83" s="36"/>
      <c r="DG83" s="36"/>
      <c r="DH83" s="36"/>
      <c r="DI83" s="49"/>
      <c r="DJ83" s="49"/>
      <c r="DK83" s="49"/>
      <c r="DL83" s="49"/>
      <c r="DM83" s="49"/>
      <c r="DN83" s="49"/>
      <c r="DO83" s="49"/>
      <c r="DP83" s="55">
        <v>4</v>
      </c>
    </row>
    <row r="84" spans="1:120" hidden="1" x14ac:dyDescent="0.25">
      <c r="A84" s="35">
        <v>54</v>
      </c>
      <c r="B84" s="36" t="s">
        <v>279</v>
      </c>
      <c r="C84" s="36" t="s">
        <v>28</v>
      </c>
      <c r="D84" s="36" t="s">
        <v>11</v>
      </c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 t="s">
        <v>15</v>
      </c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49"/>
      <c r="DJ84" s="49"/>
      <c r="DK84" s="49"/>
      <c r="DL84" s="49"/>
      <c r="DM84" s="49"/>
      <c r="DN84" s="49"/>
      <c r="DO84" s="49"/>
      <c r="DP84" s="55">
        <v>0</v>
      </c>
    </row>
    <row r="85" spans="1:120" hidden="1" x14ac:dyDescent="0.25">
      <c r="A85" s="35">
        <v>54</v>
      </c>
      <c r="B85" s="36" t="s">
        <v>279</v>
      </c>
      <c r="C85" s="36" t="s">
        <v>28</v>
      </c>
      <c r="D85" s="36" t="s">
        <v>11</v>
      </c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>
        <v>4</v>
      </c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49"/>
      <c r="DJ85" s="49"/>
      <c r="DK85" s="49"/>
      <c r="DL85" s="49"/>
      <c r="DM85" s="49"/>
      <c r="DN85" s="49"/>
      <c r="DO85" s="49"/>
      <c r="DP85" s="55">
        <v>0</v>
      </c>
    </row>
    <row r="86" spans="1:120" hidden="1" x14ac:dyDescent="0.25">
      <c r="A86" s="35">
        <v>54</v>
      </c>
      <c r="B86" s="36" t="s">
        <v>279</v>
      </c>
      <c r="C86" s="36" t="s">
        <v>28</v>
      </c>
      <c r="D86" s="36" t="s">
        <v>11</v>
      </c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>
        <v>3</v>
      </c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49"/>
      <c r="DJ86" s="49"/>
      <c r="DK86" s="49"/>
      <c r="DL86" s="49"/>
      <c r="DM86" s="49"/>
      <c r="DN86" s="49"/>
      <c r="DO86" s="49"/>
      <c r="DP86" s="55">
        <v>0</v>
      </c>
    </row>
    <row r="87" spans="1:120" hidden="1" x14ac:dyDescent="0.25">
      <c r="A87" s="35">
        <v>54</v>
      </c>
      <c r="B87" s="36" t="s">
        <v>279</v>
      </c>
      <c r="C87" s="36" t="s">
        <v>28</v>
      </c>
      <c r="D87" s="36" t="s">
        <v>11</v>
      </c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>
        <v>4</v>
      </c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49"/>
      <c r="DJ87" s="49"/>
      <c r="DK87" s="49"/>
      <c r="DL87" s="49"/>
      <c r="DM87" s="49"/>
      <c r="DN87" s="49"/>
      <c r="DO87" s="49"/>
      <c r="DP87" s="55">
        <v>0</v>
      </c>
    </row>
    <row r="88" spans="1:120" hidden="1" x14ac:dyDescent="0.25">
      <c r="A88" s="35">
        <v>54</v>
      </c>
      <c r="B88" s="36" t="s">
        <v>279</v>
      </c>
      <c r="C88" s="36" t="s">
        <v>28</v>
      </c>
      <c r="D88" s="36" t="s">
        <v>11</v>
      </c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>
        <v>3</v>
      </c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49"/>
      <c r="DJ88" s="49"/>
      <c r="DK88" s="49"/>
      <c r="DL88" s="49"/>
      <c r="DM88" s="49"/>
      <c r="DN88" s="49"/>
      <c r="DO88" s="49"/>
      <c r="DP88" s="55">
        <v>0</v>
      </c>
    </row>
    <row r="89" spans="1:120" hidden="1" x14ac:dyDescent="0.25">
      <c r="A89" s="35">
        <v>77</v>
      </c>
      <c r="B89" s="36" t="s">
        <v>280</v>
      </c>
      <c r="C89" s="36" t="s">
        <v>28</v>
      </c>
      <c r="D89" s="36" t="s">
        <v>11</v>
      </c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>
        <v>1</v>
      </c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49"/>
      <c r="DJ89" s="49"/>
      <c r="DK89" s="49"/>
      <c r="DL89" s="49"/>
      <c r="DM89" s="49"/>
      <c r="DN89" s="49"/>
      <c r="DO89" s="49"/>
      <c r="DP89" s="55">
        <v>12</v>
      </c>
    </row>
    <row r="90" spans="1:120" hidden="1" x14ac:dyDescent="0.25">
      <c r="A90" s="35">
        <v>77</v>
      </c>
      <c r="B90" s="36" t="s">
        <v>280</v>
      </c>
      <c r="C90" s="36" t="s">
        <v>28</v>
      </c>
      <c r="D90" s="36" t="s">
        <v>11</v>
      </c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>
        <v>2</v>
      </c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49"/>
      <c r="DJ90" s="49"/>
      <c r="DK90" s="49"/>
      <c r="DL90" s="49"/>
      <c r="DM90" s="49"/>
      <c r="DN90" s="49"/>
      <c r="DO90" s="49"/>
      <c r="DP90" s="55">
        <v>0</v>
      </c>
    </row>
    <row r="91" spans="1:120" hidden="1" x14ac:dyDescent="0.25">
      <c r="A91" s="35">
        <v>77</v>
      </c>
      <c r="B91" s="36" t="s">
        <v>280</v>
      </c>
      <c r="C91" s="36" t="s">
        <v>28</v>
      </c>
      <c r="D91" s="36" t="s">
        <v>11</v>
      </c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>
        <v>1</v>
      </c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49"/>
      <c r="DJ91" s="49"/>
      <c r="DK91" s="49"/>
      <c r="DL91" s="49"/>
      <c r="DM91" s="49"/>
      <c r="DN91" s="49"/>
      <c r="DO91" s="49"/>
      <c r="DP91" s="55">
        <v>0</v>
      </c>
    </row>
    <row r="92" spans="1:120" hidden="1" x14ac:dyDescent="0.25">
      <c r="A92" s="35">
        <v>77</v>
      </c>
      <c r="B92" s="36" t="s">
        <v>280</v>
      </c>
      <c r="C92" s="36" t="s">
        <v>28</v>
      </c>
      <c r="D92" s="36" t="s">
        <v>11</v>
      </c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>
        <v>1</v>
      </c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49"/>
      <c r="DJ92" s="49"/>
      <c r="DK92" s="49"/>
      <c r="DL92" s="49"/>
      <c r="DM92" s="49"/>
      <c r="DN92" s="49"/>
      <c r="DO92" s="49"/>
      <c r="DP92" s="55">
        <v>0</v>
      </c>
    </row>
    <row r="93" spans="1:120" hidden="1" x14ac:dyDescent="0.25">
      <c r="A93" s="35">
        <v>73</v>
      </c>
      <c r="B93" s="36" t="s">
        <v>282</v>
      </c>
      <c r="C93" s="36" t="s">
        <v>28</v>
      </c>
      <c r="D93" s="36" t="s">
        <v>11</v>
      </c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>
        <v>2</v>
      </c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6"/>
      <c r="DE93" s="36"/>
      <c r="DF93" s="36"/>
      <c r="DG93" s="36"/>
      <c r="DH93" s="36"/>
      <c r="DI93" s="49"/>
      <c r="DJ93" s="49"/>
      <c r="DK93" s="49"/>
      <c r="DL93" s="49"/>
      <c r="DM93" s="49"/>
      <c r="DN93" s="49"/>
      <c r="DO93" s="49"/>
      <c r="DP93" s="55">
        <v>4</v>
      </c>
    </row>
    <row r="94" spans="1:120" hidden="1" x14ac:dyDescent="0.25">
      <c r="A94" s="35">
        <v>73</v>
      </c>
      <c r="B94" s="36" t="s">
        <v>282</v>
      </c>
      <c r="C94" s="36" t="s">
        <v>28</v>
      </c>
      <c r="D94" s="36" t="s">
        <v>11</v>
      </c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>
        <v>5</v>
      </c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6"/>
      <c r="DE94" s="36"/>
      <c r="DF94" s="36"/>
      <c r="DG94" s="36"/>
      <c r="DH94" s="36"/>
      <c r="DI94" s="49"/>
      <c r="DJ94" s="49"/>
      <c r="DK94" s="49"/>
      <c r="DL94" s="49"/>
      <c r="DM94" s="49"/>
      <c r="DN94" s="49"/>
      <c r="DO94" s="49"/>
      <c r="DP94" s="55">
        <v>2</v>
      </c>
    </row>
    <row r="95" spans="1:120" hidden="1" x14ac:dyDescent="0.25">
      <c r="A95" s="35">
        <v>73</v>
      </c>
      <c r="B95" s="36" t="s">
        <v>282</v>
      </c>
      <c r="C95" s="36" t="s">
        <v>28</v>
      </c>
      <c r="D95" s="36" t="s">
        <v>11</v>
      </c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>
        <v>5</v>
      </c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49"/>
      <c r="DJ95" s="49"/>
      <c r="DK95" s="49"/>
      <c r="DL95" s="49"/>
      <c r="DM95" s="49"/>
      <c r="DN95" s="49"/>
      <c r="DO95" s="49"/>
      <c r="DP95" s="55">
        <v>2</v>
      </c>
    </row>
    <row r="96" spans="1:120" hidden="1" x14ac:dyDescent="0.25">
      <c r="A96" s="35">
        <v>73</v>
      </c>
      <c r="B96" s="36" t="s">
        <v>282</v>
      </c>
      <c r="C96" s="36" t="s">
        <v>28</v>
      </c>
      <c r="D96" s="36" t="s">
        <v>11</v>
      </c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>
        <v>1</v>
      </c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6"/>
      <c r="DE96" s="36"/>
      <c r="DF96" s="36"/>
      <c r="DG96" s="36"/>
      <c r="DH96" s="36"/>
      <c r="DI96" s="49"/>
      <c r="DJ96" s="49"/>
      <c r="DK96" s="49"/>
      <c r="DL96" s="49"/>
      <c r="DM96" s="49"/>
      <c r="DN96" s="49"/>
      <c r="DO96" s="49"/>
      <c r="DP96" s="55">
        <v>12</v>
      </c>
    </row>
    <row r="97" spans="1:120" hidden="1" x14ac:dyDescent="0.25">
      <c r="A97" s="35">
        <v>73</v>
      </c>
      <c r="B97" s="36" t="s">
        <v>282</v>
      </c>
      <c r="C97" s="36" t="s">
        <v>28</v>
      </c>
      <c r="D97" s="36" t="s">
        <v>11</v>
      </c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>
        <v>1</v>
      </c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6"/>
      <c r="DE97" s="36"/>
      <c r="DF97" s="36"/>
      <c r="DG97" s="36"/>
      <c r="DH97" s="36"/>
      <c r="DI97" s="49"/>
      <c r="DJ97" s="49"/>
      <c r="DK97" s="49"/>
      <c r="DL97" s="49"/>
      <c r="DM97" s="49"/>
      <c r="DN97" s="49"/>
      <c r="DO97" s="49"/>
      <c r="DP97" s="55">
        <v>0</v>
      </c>
    </row>
    <row r="98" spans="1:120" hidden="1" x14ac:dyDescent="0.25">
      <c r="A98" s="35">
        <v>61</v>
      </c>
      <c r="B98" s="36" t="s">
        <v>223</v>
      </c>
      <c r="C98" s="36" t="s">
        <v>28</v>
      </c>
      <c r="D98" s="36" t="s">
        <v>11</v>
      </c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>
        <v>1</v>
      </c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36"/>
      <c r="DG98" s="36"/>
      <c r="DH98" s="36"/>
      <c r="DI98" s="49"/>
      <c r="DJ98" s="49"/>
      <c r="DK98" s="49"/>
      <c r="DL98" s="49"/>
      <c r="DM98" s="49"/>
      <c r="DN98" s="49"/>
      <c r="DO98" s="49"/>
      <c r="DP98" s="55">
        <v>12</v>
      </c>
    </row>
    <row r="99" spans="1:120" hidden="1" x14ac:dyDescent="0.25">
      <c r="A99" s="35">
        <v>79</v>
      </c>
      <c r="B99" s="36" t="s">
        <v>287</v>
      </c>
      <c r="C99" s="36" t="s">
        <v>28</v>
      </c>
      <c r="D99" s="36" t="s">
        <v>176</v>
      </c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>
        <v>6</v>
      </c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  <c r="CV99" s="36"/>
      <c r="CW99" s="36"/>
      <c r="CX99" s="36"/>
      <c r="CY99" s="36"/>
      <c r="CZ99" s="36"/>
      <c r="DA99" s="36"/>
      <c r="DB99" s="36"/>
      <c r="DC99" s="36"/>
      <c r="DD99" s="36"/>
      <c r="DE99" s="36"/>
      <c r="DF99" s="36"/>
      <c r="DG99" s="36"/>
      <c r="DH99" s="36"/>
      <c r="DI99" s="49"/>
      <c r="DJ99" s="49"/>
      <c r="DK99" s="49"/>
      <c r="DL99" s="49"/>
      <c r="DM99" s="49"/>
      <c r="DN99" s="49"/>
      <c r="DO99" s="49"/>
      <c r="DP99" s="55">
        <v>2</v>
      </c>
    </row>
    <row r="100" spans="1:120" hidden="1" x14ac:dyDescent="0.25">
      <c r="A100" s="35">
        <v>79</v>
      </c>
      <c r="B100" s="36" t="s">
        <v>287</v>
      </c>
      <c r="C100" s="36" t="s">
        <v>28</v>
      </c>
      <c r="D100" s="36" t="s">
        <v>176</v>
      </c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 t="s">
        <v>177</v>
      </c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36"/>
      <c r="DG100" s="36"/>
      <c r="DH100" s="36"/>
      <c r="DI100" s="49"/>
      <c r="DJ100" s="49"/>
      <c r="DK100" s="49"/>
      <c r="DL100" s="49"/>
      <c r="DM100" s="49"/>
      <c r="DN100" s="49"/>
      <c r="DO100" s="49"/>
      <c r="DP100" s="55">
        <v>0</v>
      </c>
    </row>
    <row r="101" spans="1:120" hidden="1" x14ac:dyDescent="0.25">
      <c r="A101" s="35">
        <v>106</v>
      </c>
      <c r="B101" s="36" t="s">
        <v>288</v>
      </c>
      <c r="C101" s="36" t="s">
        <v>28</v>
      </c>
      <c r="D101" s="36" t="s">
        <v>11</v>
      </c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6"/>
      <c r="CW101" s="36"/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49"/>
      <c r="DJ101" s="49"/>
      <c r="DK101" s="49">
        <v>3</v>
      </c>
      <c r="DL101" s="49"/>
      <c r="DM101" s="49"/>
      <c r="DN101" s="49"/>
      <c r="DO101" s="49"/>
      <c r="DP101" s="55">
        <v>4</v>
      </c>
    </row>
    <row r="102" spans="1:120" hidden="1" x14ac:dyDescent="0.25">
      <c r="A102" s="35">
        <v>106</v>
      </c>
      <c r="B102" s="36" t="s">
        <v>288</v>
      </c>
      <c r="C102" s="36" t="s">
        <v>28</v>
      </c>
      <c r="D102" s="36" t="s">
        <v>11</v>
      </c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  <c r="DD102" s="36"/>
      <c r="DE102" s="36"/>
      <c r="DF102" s="36"/>
      <c r="DG102" s="36"/>
      <c r="DH102" s="36">
        <v>1</v>
      </c>
      <c r="DI102" s="49"/>
      <c r="DJ102" s="49"/>
      <c r="DK102" s="49"/>
      <c r="DL102" s="49"/>
      <c r="DM102" s="49"/>
      <c r="DN102" s="49"/>
      <c r="DO102" s="49"/>
      <c r="DP102" s="55">
        <v>6</v>
      </c>
    </row>
    <row r="103" spans="1:120" hidden="1" x14ac:dyDescent="0.25">
      <c r="A103" s="35">
        <v>106</v>
      </c>
      <c r="B103" s="36" t="s">
        <v>288</v>
      </c>
      <c r="C103" s="36" t="s">
        <v>28</v>
      </c>
      <c r="D103" s="36" t="s">
        <v>11</v>
      </c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>
        <v>2</v>
      </c>
      <c r="CY103" s="36"/>
      <c r="CZ103" s="36"/>
      <c r="DA103" s="36"/>
      <c r="DB103" s="36"/>
      <c r="DC103" s="36"/>
      <c r="DD103" s="36"/>
      <c r="DE103" s="36"/>
      <c r="DF103" s="36"/>
      <c r="DG103" s="36"/>
      <c r="DH103" s="36"/>
      <c r="DI103" s="49"/>
      <c r="DJ103" s="49"/>
      <c r="DK103" s="49"/>
      <c r="DL103" s="49"/>
      <c r="DM103" s="49"/>
      <c r="DN103" s="49"/>
      <c r="DO103" s="49"/>
      <c r="DP103" s="55">
        <v>8</v>
      </c>
    </row>
    <row r="104" spans="1:120" hidden="1" x14ac:dyDescent="0.25">
      <c r="A104" s="35">
        <v>106</v>
      </c>
      <c r="B104" s="36" t="s">
        <v>288</v>
      </c>
      <c r="C104" s="36" t="s">
        <v>28</v>
      </c>
      <c r="D104" s="36" t="s">
        <v>11</v>
      </c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>
        <v>2</v>
      </c>
      <c r="CW104" s="36"/>
      <c r="CX104" s="36"/>
      <c r="CY104" s="36"/>
      <c r="CZ104" s="36"/>
      <c r="DA104" s="36"/>
      <c r="DB104" s="36"/>
      <c r="DC104" s="36"/>
      <c r="DD104" s="36"/>
      <c r="DE104" s="36"/>
      <c r="DF104" s="36"/>
      <c r="DG104" s="36"/>
      <c r="DH104" s="36"/>
      <c r="DI104" s="49"/>
      <c r="DJ104" s="49"/>
      <c r="DK104" s="49"/>
      <c r="DL104" s="49"/>
      <c r="DM104" s="49"/>
      <c r="DN104" s="49"/>
      <c r="DO104" s="49"/>
      <c r="DP104" s="55">
        <v>8</v>
      </c>
    </row>
    <row r="105" spans="1:120" hidden="1" x14ac:dyDescent="0.25">
      <c r="A105" s="35">
        <v>53</v>
      </c>
      <c r="B105" s="36" t="s">
        <v>289</v>
      </c>
      <c r="C105" s="36" t="s">
        <v>28</v>
      </c>
      <c r="D105" s="36" t="s">
        <v>176</v>
      </c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>
        <v>8</v>
      </c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36"/>
      <c r="DF105" s="36"/>
      <c r="DG105" s="36"/>
      <c r="DH105" s="36"/>
      <c r="DI105" s="49"/>
      <c r="DJ105" s="49"/>
      <c r="DK105" s="49"/>
      <c r="DL105" s="49"/>
      <c r="DM105" s="49"/>
      <c r="DN105" s="49"/>
      <c r="DO105" s="49"/>
      <c r="DP105" s="55">
        <v>0</v>
      </c>
    </row>
    <row r="106" spans="1:120" hidden="1" x14ac:dyDescent="0.25">
      <c r="A106" s="35">
        <v>50</v>
      </c>
      <c r="B106" s="36" t="s">
        <v>292</v>
      </c>
      <c r="C106" s="36" t="s">
        <v>28</v>
      </c>
      <c r="D106" s="36" t="s">
        <v>11</v>
      </c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>
        <v>1</v>
      </c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/>
      <c r="CY106" s="36"/>
      <c r="CZ106" s="36"/>
      <c r="DA106" s="36"/>
      <c r="DB106" s="36"/>
      <c r="DC106" s="36"/>
      <c r="DD106" s="36"/>
      <c r="DE106" s="36"/>
      <c r="DF106" s="36"/>
      <c r="DG106" s="36"/>
      <c r="DH106" s="36"/>
      <c r="DI106" s="49"/>
      <c r="DJ106" s="49"/>
      <c r="DK106" s="49"/>
      <c r="DL106" s="49"/>
      <c r="DM106" s="49"/>
      <c r="DN106" s="49"/>
      <c r="DO106" s="49"/>
      <c r="DP106" s="55">
        <v>6</v>
      </c>
    </row>
    <row r="107" spans="1:120" hidden="1" x14ac:dyDescent="0.25">
      <c r="A107" s="35">
        <v>50</v>
      </c>
      <c r="B107" s="36" t="s">
        <v>292</v>
      </c>
      <c r="C107" s="36" t="s">
        <v>28</v>
      </c>
      <c r="D107" s="36" t="s">
        <v>11</v>
      </c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>
        <v>1</v>
      </c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49"/>
      <c r="DJ107" s="49"/>
      <c r="DK107" s="49"/>
      <c r="DL107" s="49"/>
      <c r="DM107" s="49"/>
      <c r="DN107" s="49"/>
      <c r="DO107" s="49"/>
      <c r="DP107" s="55">
        <v>6</v>
      </c>
    </row>
    <row r="108" spans="1:120" hidden="1" x14ac:dyDescent="0.25">
      <c r="A108" s="35">
        <v>50</v>
      </c>
      <c r="B108" s="36" t="s">
        <v>292</v>
      </c>
      <c r="C108" s="36" t="s">
        <v>28</v>
      </c>
      <c r="D108" s="36" t="s">
        <v>11</v>
      </c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>
        <v>1</v>
      </c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49"/>
      <c r="DJ108" s="49"/>
      <c r="DK108" s="49"/>
      <c r="DL108" s="49"/>
      <c r="DM108" s="49"/>
      <c r="DN108" s="49"/>
      <c r="DO108" s="49"/>
      <c r="DP108" s="55">
        <v>6</v>
      </c>
    </row>
    <row r="109" spans="1:120" hidden="1" x14ac:dyDescent="0.25">
      <c r="A109" s="35">
        <v>50</v>
      </c>
      <c r="B109" s="36" t="s">
        <v>292</v>
      </c>
      <c r="C109" s="36" t="s">
        <v>28</v>
      </c>
      <c r="D109" s="36" t="s">
        <v>11</v>
      </c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>
        <v>1</v>
      </c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49"/>
      <c r="DJ109" s="49"/>
      <c r="DK109" s="49"/>
      <c r="DL109" s="49"/>
      <c r="DM109" s="49"/>
      <c r="DN109" s="49"/>
      <c r="DO109" s="49"/>
      <c r="DP109" s="55">
        <v>6</v>
      </c>
    </row>
    <row r="110" spans="1:120" hidden="1" x14ac:dyDescent="0.25">
      <c r="A110" s="35">
        <v>50</v>
      </c>
      <c r="B110" s="36" t="s">
        <v>292</v>
      </c>
      <c r="C110" s="36" t="s">
        <v>28</v>
      </c>
      <c r="D110" s="36" t="s">
        <v>11</v>
      </c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>
        <v>1</v>
      </c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6"/>
      <c r="DC110" s="36"/>
      <c r="DD110" s="36"/>
      <c r="DE110" s="36"/>
      <c r="DF110" s="36"/>
      <c r="DG110" s="36"/>
      <c r="DH110" s="36"/>
      <c r="DI110" s="49"/>
      <c r="DJ110" s="49"/>
      <c r="DK110" s="49"/>
      <c r="DL110" s="49"/>
      <c r="DM110" s="49"/>
      <c r="DN110" s="49"/>
      <c r="DO110" s="49"/>
      <c r="DP110" s="55">
        <v>6</v>
      </c>
    </row>
    <row r="111" spans="1:120" hidden="1" x14ac:dyDescent="0.25">
      <c r="A111" s="35">
        <v>71</v>
      </c>
      <c r="B111" s="36" t="s">
        <v>293</v>
      </c>
      <c r="C111" s="36" t="s">
        <v>28</v>
      </c>
      <c r="D111" s="36" t="s">
        <v>11</v>
      </c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>
        <v>4</v>
      </c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  <c r="DD111" s="36"/>
      <c r="DE111" s="36"/>
      <c r="DF111" s="36"/>
      <c r="DG111" s="36"/>
      <c r="DH111" s="36"/>
      <c r="DI111" s="49"/>
      <c r="DJ111" s="49"/>
      <c r="DK111" s="49"/>
      <c r="DL111" s="49"/>
      <c r="DM111" s="49"/>
      <c r="DN111" s="49"/>
      <c r="DO111" s="49"/>
      <c r="DP111" s="55">
        <v>2</v>
      </c>
    </row>
    <row r="112" spans="1:120" hidden="1" x14ac:dyDescent="0.25">
      <c r="A112" s="35">
        <v>71</v>
      </c>
      <c r="B112" s="36" t="s">
        <v>293</v>
      </c>
      <c r="C112" s="36" t="s">
        <v>28</v>
      </c>
      <c r="D112" s="36" t="s">
        <v>11</v>
      </c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 t="s">
        <v>177</v>
      </c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  <c r="DD112" s="36"/>
      <c r="DE112" s="36"/>
      <c r="DF112" s="36"/>
      <c r="DG112" s="36"/>
      <c r="DH112" s="36"/>
      <c r="DI112" s="49"/>
      <c r="DJ112" s="49"/>
      <c r="DK112" s="49"/>
      <c r="DL112" s="49"/>
      <c r="DM112" s="49"/>
      <c r="DN112" s="49"/>
      <c r="DO112" s="49"/>
      <c r="DP112" s="55">
        <v>0</v>
      </c>
    </row>
    <row r="113" spans="1:120" hidden="1" x14ac:dyDescent="0.25">
      <c r="A113" s="35">
        <v>110</v>
      </c>
      <c r="B113" s="36" t="s">
        <v>295</v>
      </c>
      <c r="C113" s="36" t="s">
        <v>28</v>
      </c>
      <c r="D113" s="36" t="s">
        <v>11</v>
      </c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6"/>
      <c r="DC113" s="36"/>
      <c r="DD113" s="36"/>
      <c r="DE113" s="36"/>
      <c r="DF113" s="36"/>
      <c r="DG113" s="36"/>
      <c r="DH113" s="36">
        <v>4</v>
      </c>
      <c r="DI113" s="49"/>
      <c r="DJ113" s="49"/>
      <c r="DK113" s="49"/>
      <c r="DL113" s="49"/>
      <c r="DM113" s="49"/>
      <c r="DN113" s="49"/>
      <c r="DO113" s="49"/>
      <c r="DP113" s="55">
        <v>2</v>
      </c>
    </row>
    <row r="114" spans="1:120" hidden="1" x14ac:dyDescent="0.25">
      <c r="A114" s="35">
        <v>110</v>
      </c>
      <c r="B114" s="36" t="s">
        <v>295</v>
      </c>
      <c r="C114" s="36" t="s">
        <v>28</v>
      </c>
      <c r="D114" s="36" t="s">
        <v>11</v>
      </c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>
        <v>5</v>
      </c>
      <c r="CW114" s="36"/>
      <c r="CX114" s="36"/>
      <c r="CY114" s="36"/>
      <c r="CZ114" s="36"/>
      <c r="DA114" s="36"/>
      <c r="DB114" s="36"/>
      <c r="DC114" s="36"/>
      <c r="DD114" s="36"/>
      <c r="DE114" s="36"/>
      <c r="DF114" s="36"/>
      <c r="DG114" s="36"/>
      <c r="DH114" s="36"/>
      <c r="DI114" s="49"/>
      <c r="DJ114" s="49"/>
      <c r="DK114" s="49"/>
      <c r="DL114" s="49"/>
      <c r="DM114" s="49"/>
      <c r="DN114" s="49"/>
      <c r="DO114" s="49"/>
      <c r="DP114" s="55">
        <v>4</v>
      </c>
    </row>
    <row r="115" spans="1:120" hidden="1" x14ac:dyDescent="0.25">
      <c r="A115" s="35">
        <v>110</v>
      </c>
      <c r="B115" s="36" t="s">
        <v>295</v>
      </c>
      <c r="C115" s="36" t="s">
        <v>28</v>
      </c>
      <c r="D115" s="36" t="s">
        <v>11</v>
      </c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>
        <v>3</v>
      </c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6"/>
      <c r="DE115" s="36"/>
      <c r="DF115" s="36"/>
      <c r="DG115" s="36"/>
      <c r="DH115" s="36"/>
      <c r="DI115" s="49"/>
      <c r="DJ115" s="49"/>
      <c r="DK115" s="49"/>
      <c r="DL115" s="49"/>
      <c r="DM115" s="49"/>
      <c r="DN115" s="49"/>
      <c r="DO115" s="49"/>
      <c r="DP115" s="55">
        <v>0</v>
      </c>
    </row>
    <row r="116" spans="1:120" hidden="1" x14ac:dyDescent="0.25">
      <c r="A116" s="35">
        <v>115</v>
      </c>
      <c r="B116" s="36" t="s">
        <v>296</v>
      </c>
      <c r="C116" s="36" t="s">
        <v>28</v>
      </c>
      <c r="D116" s="36" t="s">
        <v>11</v>
      </c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36"/>
      <c r="DG116" s="36"/>
      <c r="DH116" s="36"/>
      <c r="DI116" s="49"/>
      <c r="DJ116" s="49"/>
      <c r="DK116" s="49"/>
      <c r="DL116" s="49"/>
      <c r="DM116" s="49">
        <v>1</v>
      </c>
      <c r="DN116" s="49"/>
      <c r="DO116" s="49"/>
      <c r="DP116" s="55">
        <v>6</v>
      </c>
    </row>
    <row r="117" spans="1:120" hidden="1" x14ac:dyDescent="0.25">
      <c r="A117" s="35">
        <v>115</v>
      </c>
      <c r="B117" s="36" t="s">
        <v>296</v>
      </c>
      <c r="C117" s="36" t="s">
        <v>28</v>
      </c>
      <c r="D117" s="36" t="s">
        <v>11</v>
      </c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6"/>
      <c r="DC117" s="36"/>
      <c r="DD117" s="36"/>
      <c r="DE117" s="36"/>
      <c r="DF117" s="36"/>
      <c r="DG117" s="36"/>
      <c r="DH117" s="36"/>
      <c r="DI117" s="49"/>
      <c r="DJ117" s="49">
        <v>2</v>
      </c>
      <c r="DK117" s="49"/>
      <c r="DL117" s="49"/>
      <c r="DM117" s="49"/>
      <c r="DN117" s="49"/>
      <c r="DO117" s="49"/>
      <c r="DP117" s="55">
        <v>4</v>
      </c>
    </row>
    <row r="118" spans="1:120" hidden="1" x14ac:dyDescent="0.25">
      <c r="A118" s="35">
        <v>115</v>
      </c>
      <c r="B118" s="36" t="s">
        <v>296</v>
      </c>
      <c r="C118" s="36" t="s">
        <v>28</v>
      </c>
      <c r="D118" s="36" t="s">
        <v>11</v>
      </c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  <c r="CX118" s="36"/>
      <c r="CY118" s="36"/>
      <c r="CZ118" s="36"/>
      <c r="DA118" s="36"/>
      <c r="DB118" s="36"/>
      <c r="DC118" s="36"/>
      <c r="DD118" s="36"/>
      <c r="DE118" s="36">
        <v>2</v>
      </c>
      <c r="DF118" s="36"/>
      <c r="DG118" s="36"/>
      <c r="DH118" s="36"/>
      <c r="DI118" s="49"/>
      <c r="DJ118" s="49"/>
      <c r="DK118" s="49"/>
      <c r="DL118" s="49"/>
      <c r="DM118" s="49"/>
      <c r="DN118" s="49"/>
      <c r="DO118" s="49"/>
      <c r="DP118" s="55">
        <v>4</v>
      </c>
    </row>
    <row r="119" spans="1:120" hidden="1" x14ac:dyDescent="0.25">
      <c r="A119" s="35">
        <v>115</v>
      </c>
      <c r="B119" s="36" t="s">
        <v>296</v>
      </c>
      <c r="C119" s="36" t="s">
        <v>28</v>
      </c>
      <c r="D119" s="36" t="s">
        <v>11</v>
      </c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  <c r="CV119" s="36"/>
      <c r="CW119" s="36"/>
      <c r="CX119" s="36"/>
      <c r="CY119" s="36"/>
      <c r="CZ119" s="36"/>
      <c r="DA119" s="36"/>
      <c r="DB119" s="36">
        <v>2</v>
      </c>
      <c r="DC119" s="36"/>
      <c r="DD119" s="36"/>
      <c r="DE119" s="36"/>
      <c r="DF119" s="36"/>
      <c r="DG119" s="36"/>
      <c r="DH119" s="36"/>
      <c r="DI119" s="49"/>
      <c r="DJ119" s="49"/>
      <c r="DK119" s="49"/>
      <c r="DL119" s="49"/>
      <c r="DM119" s="49"/>
      <c r="DN119" s="49"/>
      <c r="DO119" s="49"/>
      <c r="DP119" s="55">
        <v>4</v>
      </c>
    </row>
    <row r="120" spans="1:120" hidden="1" x14ac:dyDescent="0.25">
      <c r="A120" s="35">
        <v>115</v>
      </c>
      <c r="B120" s="36" t="s">
        <v>296</v>
      </c>
      <c r="C120" s="36" t="s">
        <v>28</v>
      </c>
      <c r="D120" s="36" t="s">
        <v>11</v>
      </c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>
        <v>2</v>
      </c>
      <c r="CU120" s="36"/>
      <c r="CV120" s="36"/>
      <c r="CW120" s="36"/>
      <c r="CX120" s="36"/>
      <c r="CY120" s="36"/>
      <c r="CZ120" s="36"/>
      <c r="DA120" s="36"/>
      <c r="DB120" s="36"/>
      <c r="DC120" s="36"/>
      <c r="DD120" s="36"/>
      <c r="DE120" s="36"/>
      <c r="DF120" s="36"/>
      <c r="DG120" s="36"/>
      <c r="DH120" s="36"/>
      <c r="DI120" s="49"/>
      <c r="DJ120" s="49"/>
      <c r="DK120" s="49"/>
      <c r="DL120" s="49"/>
      <c r="DM120" s="49"/>
      <c r="DN120" s="49"/>
      <c r="DO120" s="49"/>
      <c r="DP120" s="55">
        <v>8</v>
      </c>
    </row>
    <row r="121" spans="1:120" hidden="1" x14ac:dyDescent="0.25">
      <c r="A121" s="35">
        <v>115</v>
      </c>
      <c r="B121" s="36" t="s">
        <v>296</v>
      </c>
      <c r="C121" s="36" t="s">
        <v>28</v>
      </c>
      <c r="D121" s="36" t="s">
        <v>11</v>
      </c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>
        <v>1</v>
      </c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6"/>
      <c r="DC121" s="36"/>
      <c r="DD121" s="36"/>
      <c r="DE121" s="36"/>
      <c r="DF121" s="36"/>
      <c r="DG121" s="36"/>
      <c r="DH121" s="36"/>
      <c r="DI121" s="49"/>
      <c r="DJ121" s="49"/>
      <c r="DK121" s="49"/>
      <c r="DL121" s="49"/>
      <c r="DM121" s="49"/>
      <c r="DN121" s="49"/>
      <c r="DO121" s="49"/>
      <c r="DP121" s="55">
        <v>12</v>
      </c>
    </row>
    <row r="122" spans="1:120" hidden="1" x14ac:dyDescent="0.25">
      <c r="A122" s="35">
        <v>66</v>
      </c>
      <c r="B122" s="36" t="s">
        <v>298</v>
      </c>
      <c r="C122" s="36" t="s">
        <v>28</v>
      </c>
      <c r="D122" s="36" t="s">
        <v>11</v>
      </c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>
        <v>4</v>
      </c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6"/>
      <c r="DC122" s="36"/>
      <c r="DD122" s="36"/>
      <c r="DE122" s="36"/>
      <c r="DF122" s="36"/>
      <c r="DG122" s="36"/>
      <c r="DH122" s="36"/>
      <c r="DI122" s="49"/>
      <c r="DJ122" s="49"/>
      <c r="DK122" s="49"/>
      <c r="DL122" s="49"/>
      <c r="DM122" s="49"/>
      <c r="DN122" s="49"/>
      <c r="DO122" s="49"/>
      <c r="DP122" s="55">
        <v>2</v>
      </c>
    </row>
    <row r="123" spans="1:120" hidden="1" x14ac:dyDescent="0.25">
      <c r="A123" s="35">
        <v>66</v>
      </c>
      <c r="B123" s="36" t="s">
        <v>298</v>
      </c>
      <c r="C123" s="36" t="s">
        <v>28</v>
      </c>
      <c r="D123" s="36" t="s">
        <v>11</v>
      </c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>
        <v>5</v>
      </c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6"/>
      <c r="DC123" s="36"/>
      <c r="DD123" s="36"/>
      <c r="DE123" s="36"/>
      <c r="DF123" s="36"/>
      <c r="DG123" s="36"/>
      <c r="DH123" s="36"/>
      <c r="DI123" s="49"/>
      <c r="DJ123" s="49"/>
      <c r="DK123" s="49"/>
      <c r="DL123" s="49"/>
      <c r="DM123" s="49"/>
      <c r="DN123" s="49"/>
      <c r="DO123" s="49"/>
      <c r="DP123" s="55">
        <v>4</v>
      </c>
    </row>
    <row r="124" spans="1:120" hidden="1" x14ac:dyDescent="0.25">
      <c r="A124" s="35">
        <v>66</v>
      </c>
      <c r="B124" s="36" t="s">
        <v>298</v>
      </c>
      <c r="C124" s="36" t="s">
        <v>28</v>
      </c>
      <c r="D124" s="36" t="s">
        <v>11</v>
      </c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>
        <v>7</v>
      </c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  <c r="CV124" s="36"/>
      <c r="CW124" s="36"/>
      <c r="CX124" s="36"/>
      <c r="CY124" s="36"/>
      <c r="CZ124" s="36"/>
      <c r="DA124" s="36"/>
      <c r="DB124" s="36"/>
      <c r="DC124" s="36"/>
      <c r="DD124" s="36"/>
      <c r="DE124" s="36"/>
      <c r="DF124" s="36"/>
      <c r="DG124" s="36"/>
      <c r="DH124" s="36"/>
      <c r="DI124" s="49"/>
      <c r="DJ124" s="49"/>
      <c r="DK124" s="49"/>
      <c r="DL124" s="49"/>
      <c r="DM124" s="49"/>
      <c r="DN124" s="49"/>
      <c r="DO124" s="49"/>
      <c r="DP124" s="55">
        <v>0</v>
      </c>
    </row>
    <row r="125" spans="1:120" hidden="1" x14ac:dyDescent="0.25">
      <c r="A125" s="35">
        <v>66</v>
      </c>
      <c r="B125" s="36" t="s">
        <v>298</v>
      </c>
      <c r="C125" s="36" t="s">
        <v>28</v>
      </c>
      <c r="D125" s="36" t="s">
        <v>11</v>
      </c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>
        <v>5</v>
      </c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  <c r="CV125" s="36"/>
      <c r="CW125" s="36"/>
      <c r="CX125" s="36"/>
      <c r="CY125" s="36"/>
      <c r="CZ125" s="36"/>
      <c r="DA125" s="36"/>
      <c r="DB125" s="36"/>
      <c r="DC125" s="36"/>
      <c r="DD125" s="36"/>
      <c r="DE125" s="36"/>
      <c r="DF125" s="36"/>
      <c r="DG125" s="36"/>
      <c r="DH125" s="36"/>
      <c r="DI125" s="49"/>
      <c r="DJ125" s="49"/>
      <c r="DK125" s="49"/>
      <c r="DL125" s="49"/>
      <c r="DM125" s="49"/>
      <c r="DN125" s="49"/>
      <c r="DO125" s="49"/>
      <c r="DP125" s="55">
        <v>0</v>
      </c>
    </row>
    <row r="126" spans="1:120" hidden="1" x14ac:dyDescent="0.25">
      <c r="A126" s="35">
        <v>66</v>
      </c>
      <c r="B126" s="36" t="s">
        <v>298</v>
      </c>
      <c r="C126" s="36" t="s">
        <v>28</v>
      </c>
      <c r="D126" s="36" t="s">
        <v>11</v>
      </c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>
        <v>2</v>
      </c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  <c r="CV126" s="36"/>
      <c r="CW126" s="36"/>
      <c r="CX126" s="36"/>
      <c r="CY126" s="36"/>
      <c r="CZ126" s="36"/>
      <c r="DA126" s="36"/>
      <c r="DB126" s="36"/>
      <c r="DC126" s="36"/>
      <c r="DD126" s="36"/>
      <c r="DE126" s="36"/>
      <c r="DF126" s="36"/>
      <c r="DG126" s="36"/>
      <c r="DH126" s="36"/>
      <c r="DI126" s="49"/>
      <c r="DJ126" s="49"/>
      <c r="DK126" s="49"/>
      <c r="DL126" s="49"/>
      <c r="DM126" s="49"/>
      <c r="DN126" s="49"/>
      <c r="DO126" s="49"/>
      <c r="DP126" s="55">
        <v>0</v>
      </c>
    </row>
    <row r="127" spans="1:120" hidden="1" x14ac:dyDescent="0.25">
      <c r="A127" s="35">
        <v>66</v>
      </c>
      <c r="B127" s="36" t="s">
        <v>298</v>
      </c>
      <c r="C127" s="36" t="s">
        <v>28</v>
      </c>
      <c r="D127" s="36" t="s">
        <v>11</v>
      </c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>
        <v>3</v>
      </c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  <c r="CV127" s="36"/>
      <c r="CW127" s="36"/>
      <c r="CX127" s="36"/>
      <c r="CY127" s="36"/>
      <c r="CZ127" s="36"/>
      <c r="DA127" s="36"/>
      <c r="DB127" s="36"/>
      <c r="DC127" s="36"/>
      <c r="DD127" s="36"/>
      <c r="DE127" s="36"/>
      <c r="DF127" s="36"/>
      <c r="DG127" s="36"/>
      <c r="DH127" s="36"/>
      <c r="DI127" s="49"/>
      <c r="DJ127" s="49"/>
      <c r="DK127" s="49"/>
      <c r="DL127" s="49"/>
      <c r="DM127" s="49"/>
      <c r="DN127" s="49"/>
      <c r="DO127" s="49"/>
      <c r="DP127" s="55">
        <v>0</v>
      </c>
    </row>
    <row r="128" spans="1:120" hidden="1" x14ac:dyDescent="0.25">
      <c r="A128" s="35">
        <v>101</v>
      </c>
      <c r="B128" s="36" t="s">
        <v>232</v>
      </c>
      <c r="C128" s="36" t="s">
        <v>28</v>
      </c>
      <c r="D128" s="36" t="s">
        <v>11</v>
      </c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>
        <v>2</v>
      </c>
      <c r="CR128" s="36"/>
      <c r="CS128" s="36"/>
      <c r="CT128" s="36"/>
      <c r="CU128" s="36"/>
      <c r="CV128" s="36"/>
      <c r="CW128" s="36"/>
      <c r="CX128" s="36"/>
      <c r="CY128" s="36"/>
      <c r="CZ128" s="36"/>
      <c r="DA128" s="36"/>
      <c r="DB128" s="36"/>
      <c r="DC128" s="36"/>
      <c r="DD128" s="36"/>
      <c r="DE128" s="36"/>
      <c r="DF128" s="36"/>
      <c r="DG128" s="36"/>
      <c r="DH128" s="36"/>
      <c r="DI128" s="49"/>
      <c r="DJ128" s="49"/>
      <c r="DK128" s="49"/>
      <c r="DL128" s="49"/>
      <c r="DM128" s="49"/>
      <c r="DN128" s="49"/>
      <c r="DO128" s="49"/>
      <c r="DP128" s="55">
        <v>12</v>
      </c>
    </row>
    <row r="129" spans="1:120" hidden="1" x14ac:dyDescent="0.25">
      <c r="A129" s="35">
        <v>101</v>
      </c>
      <c r="B129" s="36" t="s">
        <v>232</v>
      </c>
      <c r="C129" s="36" t="s">
        <v>28</v>
      </c>
      <c r="D129" s="36" t="s">
        <v>11</v>
      </c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>
        <v>1</v>
      </c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  <c r="CV129" s="36"/>
      <c r="CW129" s="36"/>
      <c r="CX129" s="36"/>
      <c r="CY129" s="36"/>
      <c r="CZ129" s="36"/>
      <c r="DA129" s="36"/>
      <c r="DB129" s="36"/>
      <c r="DC129" s="36"/>
      <c r="DD129" s="36"/>
      <c r="DE129" s="36"/>
      <c r="DF129" s="36"/>
      <c r="DG129" s="36"/>
      <c r="DH129" s="36"/>
      <c r="DI129" s="49"/>
      <c r="DJ129" s="49"/>
      <c r="DK129" s="49"/>
      <c r="DL129" s="49"/>
      <c r="DM129" s="49"/>
      <c r="DN129" s="49"/>
      <c r="DO129" s="49"/>
      <c r="DP129" s="55">
        <v>0</v>
      </c>
    </row>
    <row r="130" spans="1:120" hidden="1" x14ac:dyDescent="0.25">
      <c r="A130" s="35">
        <v>101</v>
      </c>
      <c r="B130" s="36" t="s">
        <v>232</v>
      </c>
      <c r="C130" s="36" t="s">
        <v>28</v>
      </c>
      <c r="D130" s="36" t="s">
        <v>11</v>
      </c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>
        <v>2</v>
      </c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49"/>
      <c r="DJ130" s="49"/>
      <c r="DK130" s="49"/>
      <c r="DL130" s="49"/>
      <c r="DM130" s="49"/>
      <c r="DN130" s="49"/>
      <c r="DO130" s="49"/>
      <c r="DP130" s="55">
        <v>0</v>
      </c>
    </row>
    <row r="131" spans="1:120" hidden="1" x14ac:dyDescent="0.25">
      <c r="A131" s="35">
        <v>92</v>
      </c>
      <c r="B131" s="36" t="s">
        <v>301</v>
      </c>
      <c r="C131" s="36" t="s">
        <v>28</v>
      </c>
      <c r="D131" s="36" t="s">
        <v>11</v>
      </c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  <c r="CV131" s="36">
        <v>4</v>
      </c>
      <c r="CW131" s="36"/>
      <c r="CX131" s="36"/>
      <c r="CY131" s="36"/>
      <c r="CZ131" s="36"/>
      <c r="DA131" s="36"/>
      <c r="DB131" s="36"/>
      <c r="DC131" s="36"/>
      <c r="DD131" s="36"/>
      <c r="DE131" s="36"/>
      <c r="DF131" s="36"/>
      <c r="DG131" s="36"/>
      <c r="DH131" s="36"/>
      <c r="DI131" s="49"/>
      <c r="DJ131" s="49"/>
      <c r="DK131" s="49"/>
      <c r="DL131" s="49"/>
      <c r="DM131" s="49"/>
      <c r="DN131" s="49"/>
      <c r="DO131" s="49"/>
      <c r="DP131" s="55">
        <v>4</v>
      </c>
    </row>
    <row r="132" spans="1:120" hidden="1" x14ac:dyDescent="0.25">
      <c r="A132" s="35">
        <v>92</v>
      </c>
      <c r="B132" s="36" t="s">
        <v>301</v>
      </c>
      <c r="C132" s="36" t="s">
        <v>28</v>
      </c>
      <c r="D132" s="36" t="s">
        <v>11</v>
      </c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>
        <v>4</v>
      </c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  <c r="CV132" s="36"/>
      <c r="CW132" s="36"/>
      <c r="CX132" s="36"/>
      <c r="CY132" s="36"/>
      <c r="CZ132" s="36"/>
      <c r="DA132" s="36"/>
      <c r="DB132" s="36"/>
      <c r="DC132" s="36"/>
      <c r="DD132" s="36"/>
      <c r="DE132" s="36"/>
      <c r="DF132" s="36"/>
      <c r="DG132" s="36"/>
      <c r="DH132" s="36"/>
      <c r="DI132" s="49"/>
      <c r="DJ132" s="49"/>
      <c r="DK132" s="49"/>
      <c r="DL132" s="49"/>
      <c r="DM132" s="49"/>
      <c r="DN132" s="49"/>
      <c r="DO132" s="49"/>
      <c r="DP132" s="55">
        <v>0</v>
      </c>
    </row>
    <row r="133" spans="1:120" hidden="1" x14ac:dyDescent="0.25">
      <c r="A133" s="35">
        <v>92</v>
      </c>
      <c r="B133" s="36" t="s">
        <v>301</v>
      </c>
      <c r="C133" s="36" t="s">
        <v>28</v>
      </c>
      <c r="D133" s="36" t="s">
        <v>11</v>
      </c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>
        <v>5</v>
      </c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  <c r="CV133" s="36"/>
      <c r="CW133" s="36"/>
      <c r="CX133" s="36"/>
      <c r="CY133" s="36"/>
      <c r="CZ133" s="36"/>
      <c r="DA133" s="36"/>
      <c r="DB133" s="36"/>
      <c r="DC133" s="36"/>
      <c r="DD133" s="36"/>
      <c r="DE133" s="36"/>
      <c r="DF133" s="36"/>
      <c r="DG133" s="36"/>
      <c r="DH133" s="36"/>
      <c r="DI133" s="49"/>
      <c r="DJ133" s="49"/>
      <c r="DK133" s="49"/>
      <c r="DL133" s="49"/>
      <c r="DM133" s="49"/>
      <c r="DN133" s="49"/>
      <c r="DO133" s="49"/>
      <c r="DP133" s="55">
        <v>0</v>
      </c>
    </row>
    <row r="134" spans="1:120" hidden="1" x14ac:dyDescent="0.25">
      <c r="A134" s="35">
        <v>67</v>
      </c>
      <c r="B134" s="36" t="s">
        <v>224</v>
      </c>
      <c r="C134" s="36" t="s">
        <v>28</v>
      </c>
      <c r="D134" s="36" t="s">
        <v>11</v>
      </c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>
        <v>3</v>
      </c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  <c r="CV134" s="36"/>
      <c r="CW134" s="36"/>
      <c r="CX134" s="36"/>
      <c r="CY134" s="36"/>
      <c r="CZ134" s="36"/>
      <c r="DA134" s="36"/>
      <c r="DB134" s="36"/>
      <c r="DC134" s="36"/>
      <c r="DD134" s="36"/>
      <c r="DE134" s="36"/>
      <c r="DF134" s="36"/>
      <c r="DG134" s="36"/>
      <c r="DH134" s="36"/>
      <c r="DI134" s="49"/>
      <c r="DJ134" s="49"/>
      <c r="DK134" s="49"/>
      <c r="DL134" s="49"/>
      <c r="DM134" s="49"/>
      <c r="DN134" s="49"/>
      <c r="DO134" s="49"/>
      <c r="DP134" s="55">
        <v>8</v>
      </c>
    </row>
    <row r="135" spans="1:120" hidden="1" x14ac:dyDescent="0.25">
      <c r="A135" s="35">
        <v>67</v>
      </c>
      <c r="B135" s="36" t="s">
        <v>224</v>
      </c>
      <c r="C135" s="36" t="s">
        <v>28</v>
      </c>
      <c r="D135" s="36" t="s">
        <v>11</v>
      </c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>
        <v>5</v>
      </c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  <c r="CV135" s="36"/>
      <c r="CW135" s="36"/>
      <c r="CX135" s="36"/>
      <c r="CY135" s="36"/>
      <c r="CZ135" s="36"/>
      <c r="DA135" s="36"/>
      <c r="DB135" s="36"/>
      <c r="DC135" s="36"/>
      <c r="DD135" s="36"/>
      <c r="DE135" s="36"/>
      <c r="DF135" s="36"/>
      <c r="DG135" s="36"/>
      <c r="DH135" s="36"/>
      <c r="DI135" s="49"/>
      <c r="DJ135" s="49"/>
      <c r="DK135" s="49"/>
      <c r="DL135" s="49"/>
      <c r="DM135" s="49"/>
      <c r="DN135" s="49"/>
      <c r="DO135" s="49"/>
      <c r="DP135" s="55">
        <v>4</v>
      </c>
    </row>
    <row r="136" spans="1:120" hidden="1" x14ac:dyDescent="0.25">
      <c r="A136" s="35">
        <v>58</v>
      </c>
      <c r="B136" s="36" t="s">
        <v>304</v>
      </c>
      <c r="C136" s="36" t="s">
        <v>28</v>
      </c>
      <c r="D136" s="36" t="s">
        <v>11</v>
      </c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>
        <v>4</v>
      </c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  <c r="CV136" s="36"/>
      <c r="CW136" s="36"/>
      <c r="CX136" s="36"/>
      <c r="CY136" s="36"/>
      <c r="CZ136" s="36"/>
      <c r="DA136" s="36"/>
      <c r="DB136" s="36"/>
      <c r="DC136" s="36"/>
      <c r="DD136" s="36"/>
      <c r="DE136" s="36"/>
      <c r="DF136" s="36"/>
      <c r="DG136" s="36"/>
      <c r="DH136" s="36"/>
      <c r="DI136" s="49"/>
      <c r="DJ136" s="49"/>
      <c r="DK136" s="49"/>
      <c r="DL136" s="49"/>
      <c r="DM136" s="49"/>
      <c r="DN136" s="49"/>
      <c r="DO136" s="49"/>
      <c r="DP136" s="55">
        <v>2</v>
      </c>
    </row>
    <row r="137" spans="1:120" hidden="1" x14ac:dyDescent="0.25">
      <c r="A137" s="35">
        <v>58</v>
      </c>
      <c r="B137" s="36" t="s">
        <v>304</v>
      </c>
      <c r="C137" s="36" t="s">
        <v>28</v>
      </c>
      <c r="D137" s="36" t="s">
        <v>11</v>
      </c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>
        <v>6</v>
      </c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  <c r="CV137" s="36"/>
      <c r="CW137" s="36"/>
      <c r="CX137" s="36"/>
      <c r="CY137" s="36"/>
      <c r="CZ137" s="36"/>
      <c r="DA137" s="36"/>
      <c r="DB137" s="36"/>
      <c r="DC137" s="36"/>
      <c r="DD137" s="36"/>
      <c r="DE137" s="36"/>
      <c r="DF137" s="36"/>
      <c r="DG137" s="36"/>
      <c r="DH137" s="36"/>
      <c r="DI137" s="49"/>
      <c r="DJ137" s="49"/>
      <c r="DK137" s="49"/>
      <c r="DL137" s="49"/>
      <c r="DM137" s="49"/>
      <c r="DN137" s="49"/>
      <c r="DO137" s="49"/>
      <c r="DP137" s="55">
        <v>2</v>
      </c>
    </row>
    <row r="138" spans="1:120" hidden="1" x14ac:dyDescent="0.25">
      <c r="A138" s="35">
        <v>58</v>
      </c>
      <c r="B138" s="36" t="s">
        <v>304</v>
      </c>
      <c r="C138" s="36" t="s">
        <v>28</v>
      </c>
      <c r="D138" s="36" t="s">
        <v>11</v>
      </c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>
        <v>6</v>
      </c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6"/>
      <c r="CW138" s="36"/>
      <c r="CX138" s="36"/>
      <c r="CY138" s="36"/>
      <c r="CZ138" s="36"/>
      <c r="DA138" s="36"/>
      <c r="DB138" s="36"/>
      <c r="DC138" s="36"/>
      <c r="DD138" s="36"/>
      <c r="DE138" s="36"/>
      <c r="DF138" s="36"/>
      <c r="DG138" s="36"/>
      <c r="DH138" s="36"/>
      <c r="DI138" s="49"/>
      <c r="DJ138" s="49"/>
      <c r="DK138" s="49"/>
      <c r="DL138" s="49"/>
      <c r="DM138" s="49"/>
      <c r="DN138" s="49"/>
      <c r="DO138" s="49"/>
      <c r="DP138" s="55">
        <v>2</v>
      </c>
    </row>
    <row r="139" spans="1:120" hidden="1" x14ac:dyDescent="0.25">
      <c r="A139" s="35">
        <v>58</v>
      </c>
      <c r="B139" s="36" t="s">
        <v>304</v>
      </c>
      <c r="C139" s="36" t="s">
        <v>28</v>
      </c>
      <c r="D139" s="36" t="s">
        <v>11</v>
      </c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>
        <v>10</v>
      </c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  <c r="CV139" s="36"/>
      <c r="CW139" s="36"/>
      <c r="CX139" s="36"/>
      <c r="CY139" s="36"/>
      <c r="CZ139" s="36"/>
      <c r="DA139" s="36"/>
      <c r="DB139" s="36"/>
      <c r="DC139" s="36"/>
      <c r="DD139" s="36"/>
      <c r="DE139" s="36"/>
      <c r="DF139" s="36"/>
      <c r="DG139" s="36"/>
      <c r="DH139" s="36"/>
      <c r="DI139" s="49"/>
      <c r="DJ139" s="49"/>
      <c r="DK139" s="49"/>
      <c r="DL139" s="49"/>
      <c r="DM139" s="49"/>
      <c r="DN139" s="49"/>
      <c r="DO139" s="49"/>
      <c r="DP139" s="55">
        <v>0</v>
      </c>
    </row>
    <row r="140" spans="1:120" hidden="1" x14ac:dyDescent="0.25">
      <c r="A140" s="35">
        <v>58</v>
      </c>
      <c r="B140" s="36" t="s">
        <v>304</v>
      </c>
      <c r="C140" s="36" t="s">
        <v>28</v>
      </c>
      <c r="D140" s="36" t="s">
        <v>11</v>
      </c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>
        <v>5</v>
      </c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  <c r="CD140" s="36"/>
      <c r="CE140" s="36"/>
      <c r="CF140" s="36"/>
      <c r="CG140" s="36"/>
      <c r="CH140" s="36"/>
      <c r="CI140" s="36"/>
      <c r="CJ140" s="36"/>
      <c r="CK140" s="36"/>
      <c r="CL140" s="36"/>
      <c r="CM140" s="36"/>
      <c r="CN140" s="36"/>
      <c r="CO140" s="36"/>
      <c r="CP140" s="36"/>
      <c r="CQ140" s="36"/>
      <c r="CR140" s="36"/>
      <c r="CS140" s="36"/>
      <c r="CT140" s="36"/>
      <c r="CU140" s="36"/>
      <c r="CV140" s="36"/>
      <c r="CW140" s="36"/>
      <c r="CX140" s="36"/>
      <c r="CY140" s="36"/>
      <c r="CZ140" s="36"/>
      <c r="DA140" s="36"/>
      <c r="DB140" s="36"/>
      <c r="DC140" s="36"/>
      <c r="DD140" s="36"/>
      <c r="DE140" s="36"/>
      <c r="DF140" s="36"/>
      <c r="DG140" s="36"/>
      <c r="DH140" s="36"/>
      <c r="DI140" s="49"/>
      <c r="DJ140" s="49"/>
      <c r="DK140" s="49"/>
      <c r="DL140" s="49"/>
      <c r="DM140" s="49"/>
      <c r="DN140" s="49"/>
      <c r="DO140" s="49"/>
      <c r="DP140" s="55">
        <v>0</v>
      </c>
    </row>
    <row r="141" spans="1:120" hidden="1" x14ac:dyDescent="0.25">
      <c r="A141" s="35">
        <v>58</v>
      </c>
      <c r="B141" s="36" t="s">
        <v>304</v>
      </c>
      <c r="C141" s="36" t="s">
        <v>28</v>
      </c>
      <c r="D141" s="36" t="s">
        <v>11</v>
      </c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>
        <v>9</v>
      </c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  <c r="CV141" s="36"/>
      <c r="CW141" s="36"/>
      <c r="CX141" s="36"/>
      <c r="CY141" s="36"/>
      <c r="CZ141" s="36"/>
      <c r="DA141" s="36"/>
      <c r="DB141" s="36"/>
      <c r="DC141" s="36"/>
      <c r="DD141" s="36"/>
      <c r="DE141" s="36"/>
      <c r="DF141" s="36"/>
      <c r="DG141" s="36"/>
      <c r="DH141" s="36"/>
      <c r="DI141" s="49"/>
      <c r="DJ141" s="49"/>
      <c r="DK141" s="49"/>
      <c r="DL141" s="49"/>
      <c r="DM141" s="49"/>
      <c r="DN141" s="49"/>
      <c r="DO141" s="49"/>
      <c r="DP141" s="55">
        <v>0</v>
      </c>
    </row>
    <row r="142" spans="1:120" hidden="1" x14ac:dyDescent="0.25">
      <c r="A142" s="35">
        <v>39</v>
      </c>
      <c r="B142" s="36" t="s">
        <v>306</v>
      </c>
      <c r="C142" s="36" t="s">
        <v>28</v>
      </c>
      <c r="D142" s="36" t="s">
        <v>11</v>
      </c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>
        <v>2</v>
      </c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  <c r="CH142" s="36"/>
      <c r="CI142" s="36"/>
      <c r="CJ142" s="36"/>
      <c r="CK142" s="36"/>
      <c r="CL142" s="36"/>
      <c r="CM142" s="36"/>
      <c r="CN142" s="36"/>
      <c r="CO142" s="36"/>
      <c r="CP142" s="36"/>
      <c r="CQ142" s="36"/>
      <c r="CR142" s="36"/>
      <c r="CS142" s="36"/>
      <c r="CT142" s="36"/>
      <c r="CU142" s="36"/>
      <c r="CV142" s="36"/>
      <c r="CW142" s="36"/>
      <c r="CX142" s="36"/>
      <c r="CY142" s="36"/>
      <c r="CZ142" s="36"/>
      <c r="DA142" s="36"/>
      <c r="DB142" s="36"/>
      <c r="DC142" s="36"/>
      <c r="DD142" s="36"/>
      <c r="DE142" s="36"/>
      <c r="DF142" s="36"/>
      <c r="DG142" s="36"/>
      <c r="DH142" s="36"/>
      <c r="DI142" s="49"/>
      <c r="DJ142" s="49"/>
      <c r="DK142" s="49"/>
      <c r="DL142" s="49"/>
      <c r="DM142" s="49"/>
      <c r="DN142" s="49"/>
      <c r="DO142" s="49"/>
      <c r="DP142" s="55">
        <v>4</v>
      </c>
    </row>
    <row r="143" spans="1:120" hidden="1" x14ac:dyDescent="0.25">
      <c r="A143" s="10">
        <v>39</v>
      </c>
      <c r="B143" s="2" t="s">
        <v>306</v>
      </c>
      <c r="C143" s="2" t="s">
        <v>28</v>
      </c>
      <c r="D143" s="2" t="s">
        <v>11</v>
      </c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>
        <v>1</v>
      </c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1"/>
      <c r="AR143" s="1"/>
      <c r="AS143" s="1"/>
      <c r="AT143" s="1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9"/>
      <c r="DJ143" s="9"/>
      <c r="DK143" s="9"/>
      <c r="DL143" s="9"/>
      <c r="DM143" s="9"/>
      <c r="DN143" s="9"/>
      <c r="DO143" s="9"/>
      <c r="DP143" s="54">
        <v>6</v>
      </c>
    </row>
    <row r="144" spans="1:120" hidden="1" x14ac:dyDescent="0.25">
      <c r="A144" s="10">
        <v>39</v>
      </c>
      <c r="B144" s="2" t="s">
        <v>306</v>
      </c>
      <c r="C144" s="2" t="s">
        <v>28</v>
      </c>
      <c r="D144" s="2" t="s">
        <v>11</v>
      </c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>
        <v>1</v>
      </c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9"/>
      <c r="DJ144" s="9"/>
      <c r="DK144" s="9"/>
      <c r="DL144" s="9"/>
      <c r="DM144" s="9"/>
      <c r="DN144" s="9"/>
      <c r="DO144" s="9"/>
      <c r="DP144" s="54">
        <v>6</v>
      </c>
    </row>
    <row r="145" spans="1:120" hidden="1" x14ac:dyDescent="0.25">
      <c r="A145" s="35">
        <v>59</v>
      </c>
      <c r="B145" s="36" t="s">
        <v>309</v>
      </c>
      <c r="C145" s="36" t="s">
        <v>28</v>
      </c>
      <c r="D145" s="36" t="s">
        <v>11</v>
      </c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>
        <v>7</v>
      </c>
      <c r="BO145" s="36"/>
      <c r="BP145" s="36"/>
      <c r="BQ145" s="36"/>
      <c r="BR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  <c r="CC145" s="36"/>
      <c r="CD145" s="36"/>
      <c r="CE145" s="36"/>
      <c r="CF145" s="36"/>
      <c r="CG145" s="36"/>
      <c r="CH145" s="36"/>
      <c r="CI145" s="36"/>
      <c r="CJ145" s="36"/>
      <c r="CK145" s="36"/>
      <c r="CL145" s="36"/>
      <c r="CM145" s="36"/>
      <c r="CN145" s="36"/>
      <c r="CO145" s="36"/>
      <c r="CP145" s="36"/>
      <c r="CQ145" s="36"/>
      <c r="CR145" s="36"/>
      <c r="CS145" s="36"/>
      <c r="CT145" s="36"/>
      <c r="CU145" s="36"/>
      <c r="CV145" s="36"/>
      <c r="CW145" s="36"/>
      <c r="CX145" s="36"/>
      <c r="CY145" s="36"/>
      <c r="CZ145" s="36"/>
      <c r="DA145" s="36"/>
      <c r="DB145" s="36"/>
      <c r="DC145" s="36"/>
      <c r="DD145" s="36"/>
      <c r="DE145" s="36"/>
      <c r="DF145" s="36"/>
      <c r="DG145" s="36"/>
      <c r="DH145" s="36"/>
      <c r="DI145" s="49"/>
      <c r="DJ145" s="49"/>
      <c r="DK145" s="49"/>
      <c r="DL145" s="49"/>
      <c r="DM145" s="49"/>
      <c r="DN145" s="49"/>
      <c r="DO145" s="49"/>
      <c r="DP145" s="55">
        <v>0</v>
      </c>
    </row>
    <row r="146" spans="1:120" hidden="1" x14ac:dyDescent="0.25">
      <c r="A146" s="35">
        <v>59</v>
      </c>
      <c r="B146" s="36" t="s">
        <v>309</v>
      </c>
      <c r="C146" s="36" t="s">
        <v>28</v>
      </c>
      <c r="D146" s="36" t="s">
        <v>11</v>
      </c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>
        <v>2</v>
      </c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  <c r="CG146" s="36"/>
      <c r="CH146" s="36"/>
      <c r="CI146" s="36"/>
      <c r="CJ146" s="36"/>
      <c r="CK146" s="36"/>
      <c r="CL146" s="36"/>
      <c r="CM146" s="36"/>
      <c r="CN146" s="36"/>
      <c r="CO146" s="36"/>
      <c r="CP146" s="36"/>
      <c r="CQ146" s="36"/>
      <c r="CR146" s="36"/>
      <c r="CS146" s="36"/>
      <c r="CT146" s="36"/>
      <c r="CU146" s="36"/>
      <c r="CV146" s="36"/>
      <c r="CW146" s="36"/>
      <c r="CX146" s="36"/>
      <c r="CY146" s="36"/>
      <c r="CZ146" s="36"/>
      <c r="DA146" s="36"/>
      <c r="DB146" s="36"/>
      <c r="DC146" s="36"/>
      <c r="DD146" s="36"/>
      <c r="DE146" s="36"/>
      <c r="DF146" s="36"/>
      <c r="DG146" s="36"/>
      <c r="DH146" s="36"/>
      <c r="DI146" s="49"/>
      <c r="DJ146" s="49"/>
      <c r="DK146" s="49"/>
      <c r="DL146" s="49"/>
      <c r="DM146" s="49"/>
      <c r="DN146" s="49"/>
      <c r="DO146" s="49"/>
      <c r="DP146" s="55">
        <v>8</v>
      </c>
    </row>
    <row r="147" spans="1:120" hidden="1" x14ac:dyDescent="0.25">
      <c r="A147" s="35">
        <v>59</v>
      </c>
      <c r="B147" s="36" t="s">
        <v>309</v>
      </c>
      <c r="C147" s="36" t="s">
        <v>28</v>
      </c>
      <c r="D147" s="36" t="s">
        <v>11</v>
      </c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>
        <v>4</v>
      </c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  <c r="CQ147" s="36"/>
      <c r="CR147" s="36"/>
      <c r="CS147" s="36"/>
      <c r="CT147" s="36"/>
      <c r="CU147" s="36"/>
      <c r="CV147" s="36"/>
      <c r="CW147" s="36"/>
      <c r="CX147" s="36"/>
      <c r="CY147" s="36"/>
      <c r="CZ147" s="36"/>
      <c r="DA147" s="36"/>
      <c r="DB147" s="36"/>
      <c r="DC147" s="36"/>
      <c r="DD147" s="36"/>
      <c r="DE147" s="36"/>
      <c r="DF147" s="36"/>
      <c r="DG147" s="36"/>
      <c r="DH147" s="36"/>
      <c r="DI147" s="49"/>
      <c r="DJ147" s="49"/>
      <c r="DK147" s="49"/>
      <c r="DL147" s="49"/>
      <c r="DM147" s="49"/>
      <c r="DN147" s="49"/>
      <c r="DO147" s="49"/>
      <c r="DP147" s="55">
        <v>0</v>
      </c>
    </row>
    <row r="148" spans="1:120" hidden="1" x14ac:dyDescent="0.25">
      <c r="A148" s="35">
        <v>59</v>
      </c>
      <c r="B148" s="36" t="s">
        <v>309</v>
      </c>
      <c r="C148" s="36" t="s">
        <v>28</v>
      </c>
      <c r="D148" s="36" t="s">
        <v>11</v>
      </c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>
        <v>2</v>
      </c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  <c r="CC148" s="36"/>
      <c r="CD148" s="36"/>
      <c r="CE148" s="36"/>
      <c r="CF148" s="36"/>
      <c r="CG148" s="36"/>
      <c r="CH148" s="36"/>
      <c r="CI148" s="36"/>
      <c r="CJ148" s="36"/>
      <c r="CK148" s="36"/>
      <c r="CL148" s="36"/>
      <c r="CM148" s="36"/>
      <c r="CN148" s="36"/>
      <c r="CO148" s="36"/>
      <c r="CP148" s="36"/>
      <c r="CQ148" s="36"/>
      <c r="CR148" s="36"/>
      <c r="CS148" s="36"/>
      <c r="CT148" s="36"/>
      <c r="CU148" s="36"/>
      <c r="CV148" s="36"/>
      <c r="CW148" s="36"/>
      <c r="CX148" s="36"/>
      <c r="CY148" s="36"/>
      <c r="CZ148" s="36"/>
      <c r="DA148" s="36"/>
      <c r="DB148" s="36"/>
      <c r="DC148" s="36"/>
      <c r="DD148" s="36"/>
      <c r="DE148" s="36"/>
      <c r="DF148" s="36"/>
      <c r="DG148" s="36"/>
      <c r="DH148" s="36"/>
      <c r="DI148" s="49"/>
      <c r="DJ148" s="49"/>
      <c r="DK148" s="49"/>
      <c r="DL148" s="49"/>
      <c r="DM148" s="49"/>
      <c r="DN148" s="49"/>
      <c r="DO148" s="49"/>
      <c r="DP148" s="55">
        <v>0</v>
      </c>
    </row>
    <row r="149" spans="1:120" hidden="1" x14ac:dyDescent="0.25">
      <c r="A149" s="35">
        <v>86</v>
      </c>
      <c r="B149" s="36" t="s">
        <v>310</v>
      </c>
      <c r="C149" s="36" t="s">
        <v>28</v>
      </c>
      <c r="D149" s="36" t="s">
        <v>11</v>
      </c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>
        <v>3</v>
      </c>
      <c r="BR149" s="36"/>
      <c r="BS149" s="36"/>
      <c r="BT149" s="36"/>
      <c r="BU149" s="36"/>
      <c r="BV149" s="36"/>
      <c r="BW149" s="36"/>
      <c r="BX149" s="36"/>
      <c r="BY149" s="36"/>
      <c r="BZ149" s="36"/>
      <c r="CA149" s="36"/>
      <c r="CB149" s="36"/>
      <c r="CC149" s="36"/>
      <c r="CD149" s="36"/>
      <c r="CE149" s="36"/>
      <c r="CF149" s="36"/>
      <c r="CG149" s="36"/>
      <c r="CH149" s="36"/>
      <c r="CI149" s="36"/>
      <c r="CJ149" s="36"/>
      <c r="CK149" s="36"/>
      <c r="CL149" s="36"/>
      <c r="CM149" s="36"/>
      <c r="CN149" s="36"/>
      <c r="CO149" s="36"/>
      <c r="CP149" s="36"/>
      <c r="CQ149" s="36"/>
      <c r="CR149" s="36"/>
      <c r="CS149" s="36"/>
      <c r="CT149" s="36"/>
      <c r="CU149" s="36"/>
      <c r="CV149" s="36"/>
      <c r="CW149" s="36"/>
      <c r="CX149" s="36"/>
      <c r="CY149" s="36"/>
      <c r="CZ149" s="36"/>
      <c r="DA149" s="36"/>
      <c r="DB149" s="36"/>
      <c r="DC149" s="36"/>
      <c r="DD149" s="36"/>
      <c r="DE149" s="36"/>
      <c r="DF149" s="36"/>
      <c r="DG149" s="36"/>
      <c r="DH149" s="36"/>
      <c r="DI149" s="49"/>
      <c r="DJ149" s="49"/>
      <c r="DK149" s="49"/>
      <c r="DL149" s="49"/>
      <c r="DM149" s="49"/>
      <c r="DN149" s="49"/>
      <c r="DO149" s="49"/>
      <c r="DP149" s="55">
        <v>4</v>
      </c>
    </row>
    <row r="150" spans="1:120" hidden="1" x14ac:dyDescent="0.25">
      <c r="A150" s="35">
        <v>86</v>
      </c>
      <c r="B150" s="36" t="s">
        <v>310</v>
      </c>
      <c r="C150" s="36" t="s">
        <v>28</v>
      </c>
      <c r="D150" s="36" t="s">
        <v>11</v>
      </c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>
        <v>3</v>
      </c>
      <c r="BP150" s="36"/>
      <c r="BQ150" s="36"/>
      <c r="BR150" s="36"/>
      <c r="BS150" s="36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  <c r="CD150" s="36"/>
      <c r="CE150" s="36"/>
      <c r="CF150" s="36"/>
      <c r="CG150" s="36"/>
      <c r="CH150" s="36"/>
      <c r="CI150" s="36"/>
      <c r="CJ150" s="36"/>
      <c r="CK150" s="36"/>
      <c r="CL150" s="36"/>
      <c r="CM150" s="36"/>
      <c r="CN150" s="36"/>
      <c r="CO150" s="36"/>
      <c r="CP150" s="36"/>
      <c r="CQ150" s="36"/>
      <c r="CR150" s="36"/>
      <c r="CS150" s="36"/>
      <c r="CT150" s="36"/>
      <c r="CU150" s="36"/>
      <c r="CV150" s="36"/>
      <c r="CW150" s="36"/>
      <c r="CX150" s="36"/>
      <c r="CY150" s="36"/>
      <c r="CZ150" s="36"/>
      <c r="DA150" s="36"/>
      <c r="DB150" s="36"/>
      <c r="DC150" s="36"/>
      <c r="DD150" s="36"/>
      <c r="DE150" s="36"/>
      <c r="DF150" s="36"/>
      <c r="DG150" s="36"/>
      <c r="DH150" s="36"/>
      <c r="DI150" s="49"/>
      <c r="DJ150" s="49"/>
      <c r="DK150" s="49"/>
      <c r="DL150" s="49"/>
      <c r="DM150" s="49"/>
      <c r="DN150" s="49"/>
      <c r="DO150" s="49"/>
      <c r="DP150" s="55">
        <v>4</v>
      </c>
    </row>
    <row r="151" spans="1:120" hidden="1" x14ac:dyDescent="0.25">
      <c r="A151" s="35">
        <v>86</v>
      </c>
      <c r="B151" s="36" t="s">
        <v>310</v>
      </c>
      <c r="C151" s="36" t="s">
        <v>28</v>
      </c>
      <c r="D151" s="36" t="s">
        <v>11</v>
      </c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>
        <v>3</v>
      </c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36"/>
      <c r="BY151" s="36"/>
      <c r="BZ151" s="36"/>
      <c r="CA151" s="36"/>
      <c r="CB151" s="36"/>
      <c r="CC151" s="36"/>
      <c r="CD151" s="36"/>
      <c r="CE151" s="36"/>
      <c r="CF151" s="36"/>
      <c r="CG151" s="36"/>
      <c r="CH151" s="36"/>
      <c r="CI151" s="36"/>
      <c r="CJ151" s="36"/>
      <c r="CK151" s="36"/>
      <c r="CL151" s="36"/>
      <c r="CM151" s="36"/>
      <c r="CN151" s="36"/>
      <c r="CO151" s="36"/>
      <c r="CP151" s="36"/>
      <c r="CQ151" s="36"/>
      <c r="CR151" s="36"/>
      <c r="CS151" s="36"/>
      <c r="CT151" s="36"/>
      <c r="CU151" s="36"/>
      <c r="CV151" s="36"/>
      <c r="CW151" s="36"/>
      <c r="CX151" s="36"/>
      <c r="CY151" s="36"/>
      <c r="CZ151" s="36"/>
      <c r="DA151" s="36"/>
      <c r="DB151" s="36"/>
      <c r="DC151" s="36"/>
      <c r="DD151" s="36"/>
      <c r="DE151" s="36"/>
      <c r="DF151" s="36"/>
      <c r="DG151" s="36"/>
      <c r="DH151" s="36"/>
      <c r="DI151" s="49"/>
      <c r="DJ151" s="49"/>
      <c r="DK151" s="49"/>
      <c r="DL151" s="49"/>
      <c r="DM151" s="49"/>
      <c r="DN151" s="49"/>
      <c r="DO151" s="49"/>
      <c r="DP151" s="55">
        <v>8</v>
      </c>
    </row>
    <row r="152" spans="1:120" hidden="1" x14ac:dyDescent="0.25">
      <c r="A152" s="35">
        <v>86</v>
      </c>
      <c r="B152" s="36" t="s">
        <v>310</v>
      </c>
      <c r="C152" s="36" t="s">
        <v>28</v>
      </c>
      <c r="D152" s="36" t="s">
        <v>11</v>
      </c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>
        <v>3</v>
      </c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9"/>
      <c r="BD152" s="39"/>
      <c r="BE152" s="39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  <c r="BW152" s="36"/>
      <c r="BX152" s="36"/>
      <c r="BY152" s="36"/>
      <c r="BZ152" s="36"/>
      <c r="CA152" s="36"/>
      <c r="CB152" s="36"/>
      <c r="CC152" s="36"/>
      <c r="CD152" s="36"/>
      <c r="CE152" s="36"/>
      <c r="CF152" s="36"/>
      <c r="CG152" s="36"/>
      <c r="CH152" s="36"/>
      <c r="CI152" s="36"/>
      <c r="CJ152" s="36"/>
      <c r="CK152" s="36"/>
      <c r="CL152" s="36"/>
      <c r="CM152" s="36"/>
      <c r="CN152" s="36"/>
      <c r="CO152" s="36"/>
      <c r="CP152" s="36"/>
      <c r="CQ152" s="36"/>
      <c r="CR152" s="36"/>
      <c r="CS152" s="36"/>
      <c r="CT152" s="36"/>
      <c r="CU152" s="36"/>
      <c r="CV152" s="36"/>
      <c r="CW152" s="36"/>
      <c r="CX152" s="36"/>
      <c r="CY152" s="36"/>
      <c r="CZ152" s="36"/>
      <c r="DA152" s="36"/>
      <c r="DB152" s="36"/>
      <c r="DC152" s="36"/>
      <c r="DD152" s="36"/>
      <c r="DE152" s="36"/>
      <c r="DF152" s="36"/>
      <c r="DG152" s="36"/>
      <c r="DH152" s="36"/>
      <c r="DI152" s="49"/>
      <c r="DJ152" s="51"/>
      <c r="DK152" s="51"/>
      <c r="DL152" s="51"/>
      <c r="DM152" s="51"/>
      <c r="DN152" s="51"/>
      <c r="DO152" s="51"/>
      <c r="DP152" s="55">
        <v>0</v>
      </c>
    </row>
    <row r="153" spans="1:120" hidden="1" x14ac:dyDescent="0.25">
      <c r="A153" s="35">
        <v>86</v>
      </c>
      <c r="B153" s="36" t="s">
        <v>310</v>
      </c>
      <c r="C153" s="36" t="s">
        <v>28</v>
      </c>
      <c r="D153" s="36" t="s">
        <v>11</v>
      </c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>
        <v>3</v>
      </c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6"/>
      <c r="CL153" s="36"/>
      <c r="CM153" s="36"/>
      <c r="CN153" s="36"/>
      <c r="CO153" s="36"/>
      <c r="CP153" s="36"/>
      <c r="CQ153" s="36"/>
      <c r="CR153" s="36"/>
      <c r="CS153" s="36"/>
      <c r="CT153" s="36"/>
      <c r="CU153" s="36"/>
      <c r="CV153" s="36"/>
      <c r="CW153" s="36"/>
      <c r="CX153" s="36"/>
      <c r="CY153" s="36"/>
      <c r="CZ153" s="36"/>
      <c r="DA153" s="36"/>
      <c r="DB153" s="36"/>
      <c r="DC153" s="36"/>
      <c r="DD153" s="36"/>
      <c r="DE153" s="36"/>
      <c r="DF153" s="36"/>
      <c r="DG153" s="36"/>
      <c r="DH153" s="36"/>
      <c r="DI153" s="36"/>
      <c r="DJ153" s="36"/>
      <c r="DK153" s="36"/>
      <c r="DL153" s="36"/>
      <c r="DM153" s="36"/>
      <c r="DN153" s="36"/>
      <c r="DO153" s="36"/>
      <c r="DP153" s="55">
        <v>0</v>
      </c>
    </row>
    <row r="154" spans="1:120" hidden="1" x14ac:dyDescent="0.25">
      <c r="A154" s="35">
        <v>86</v>
      </c>
      <c r="B154" s="36" t="s">
        <v>310</v>
      </c>
      <c r="C154" s="36" t="s">
        <v>28</v>
      </c>
      <c r="D154" s="36" t="s">
        <v>11</v>
      </c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>
        <v>2</v>
      </c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  <c r="CC154" s="36"/>
      <c r="CD154" s="36"/>
      <c r="CE154" s="36"/>
      <c r="CF154" s="36"/>
      <c r="CG154" s="36"/>
      <c r="CH154" s="36"/>
      <c r="CI154" s="36"/>
      <c r="CJ154" s="36"/>
      <c r="CK154" s="36"/>
      <c r="CL154" s="36"/>
      <c r="CM154" s="36"/>
      <c r="CN154" s="36"/>
      <c r="CO154" s="36"/>
      <c r="CP154" s="36"/>
      <c r="CQ154" s="36"/>
      <c r="CR154" s="36"/>
      <c r="CS154" s="36"/>
      <c r="CT154" s="36"/>
      <c r="CU154" s="36"/>
      <c r="CV154" s="36"/>
      <c r="CW154" s="36"/>
      <c r="CX154" s="36"/>
      <c r="CY154" s="36"/>
      <c r="CZ154" s="36"/>
      <c r="DA154" s="36"/>
      <c r="DB154" s="36"/>
      <c r="DC154" s="36"/>
      <c r="DD154" s="36"/>
      <c r="DE154" s="36"/>
      <c r="DF154" s="36"/>
      <c r="DG154" s="36"/>
      <c r="DH154" s="36"/>
      <c r="DI154" s="36"/>
      <c r="DJ154" s="36"/>
      <c r="DK154" s="36"/>
      <c r="DL154" s="36"/>
      <c r="DM154" s="36"/>
      <c r="DN154" s="36"/>
      <c r="DO154" s="36"/>
      <c r="DP154" s="55">
        <v>0</v>
      </c>
    </row>
    <row r="155" spans="1:120" hidden="1" x14ac:dyDescent="0.25">
      <c r="A155" s="35">
        <v>93</v>
      </c>
      <c r="B155" s="36" t="s">
        <v>236</v>
      </c>
      <c r="C155" s="36" t="s">
        <v>28</v>
      </c>
      <c r="D155" s="36" t="s">
        <v>11</v>
      </c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  <c r="CD155" s="36"/>
      <c r="CE155" s="36"/>
      <c r="CF155" s="36"/>
      <c r="CG155" s="36"/>
      <c r="CH155" s="36"/>
      <c r="CI155" s="36"/>
      <c r="CJ155" s="36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/>
      <c r="CU155" s="36"/>
      <c r="CV155" s="36"/>
      <c r="CW155" s="36"/>
      <c r="CX155" s="36"/>
      <c r="CY155" s="36"/>
      <c r="CZ155" s="36"/>
      <c r="DA155" s="36"/>
      <c r="DB155" s="36"/>
      <c r="DC155" s="36"/>
      <c r="DD155" s="36">
        <v>2</v>
      </c>
      <c r="DE155" s="36"/>
      <c r="DF155" s="36"/>
      <c r="DG155" s="36"/>
      <c r="DH155" s="36"/>
      <c r="DI155" s="36"/>
      <c r="DJ155" s="36"/>
      <c r="DK155" s="36"/>
      <c r="DL155" s="36"/>
      <c r="DM155" s="36"/>
      <c r="DN155" s="36"/>
      <c r="DO155" s="36"/>
      <c r="DP155" s="56">
        <v>8</v>
      </c>
    </row>
    <row r="156" spans="1:120" hidden="1" x14ac:dyDescent="0.25">
      <c r="A156" s="35">
        <v>93</v>
      </c>
      <c r="B156" s="36" t="s">
        <v>236</v>
      </c>
      <c r="C156" s="36" t="s">
        <v>28</v>
      </c>
      <c r="D156" s="36" t="s">
        <v>11</v>
      </c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6"/>
      <c r="CL156" s="36"/>
      <c r="CM156" s="36"/>
      <c r="CN156" s="36"/>
      <c r="CO156" s="36"/>
      <c r="CP156" s="36"/>
      <c r="CQ156" s="36"/>
      <c r="CR156" s="36"/>
      <c r="CS156" s="36">
        <v>2</v>
      </c>
      <c r="CT156" s="36"/>
      <c r="CU156" s="36"/>
      <c r="CV156" s="36"/>
      <c r="CW156" s="36"/>
      <c r="CX156" s="36"/>
      <c r="CY156" s="36"/>
      <c r="CZ156" s="36"/>
      <c r="DA156" s="36"/>
      <c r="DB156" s="36"/>
      <c r="DC156" s="36"/>
      <c r="DD156" s="36"/>
      <c r="DE156" s="36"/>
      <c r="DF156" s="36"/>
      <c r="DG156" s="36"/>
      <c r="DH156" s="36"/>
      <c r="DI156" s="36"/>
      <c r="DJ156" s="36"/>
      <c r="DK156" s="36"/>
      <c r="DL156" s="36"/>
      <c r="DM156" s="36"/>
      <c r="DN156" s="36"/>
      <c r="DO156" s="36"/>
      <c r="DP156" s="56">
        <v>12</v>
      </c>
    </row>
    <row r="157" spans="1:120" hidden="1" x14ac:dyDescent="0.25">
      <c r="A157" s="35">
        <v>93</v>
      </c>
      <c r="B157" s="36" t="s">
        <v>236</v>
      </c>
      <c r="C157" s="36" t="s">
        <v>28</v>
      </c>
      <c r="D157" s="36" t="s">
        <v>11</v>
      </c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  <c r="BW157" s="36"/>
      <c r="BX157" s="36"/>
      <c r="BY157" s="36"/>
      <c r="BZ157" s="36">
        <v>1</v>
      </c>
      <c r="CA157" s="36"/>
      <c r="CB157" s="36"/>
      <c r="CC157" s="36"/>
      <c r="CD157" s="36"/>
      <c r="CE157" s="36"/>
      <c r="CF157" s="36"/>
      <c r="CG157" s="36"/>
      <c r="CH157" s="36"/>
      <c r="CI157" s="36"/>
      <c r="CJ157" s="36"/>
      <c r="CK157" s="36"/>
      <c r="CL157" s="36"/>
      <c r="CM157" s="36"/>
      <c r="CN157" s="36"/>
      <c r="CO157" s="36"/>
      <c r="CP157" s="36"/>
      <c r="CQ157" s="36"/>
      <c r="CR157" s="36"/>
      <c r="CS157" s="36"/>
      <c r="CT157" s="36"/>
      <c r="CU157" s="36"/>
      <c r="CV157" s="36"/>
      <c r="CW157" s="36"/>
      <c r="CX157" s="36"/>
      <c r="CY157" s="36"/>
      <c r="CZ157" s="36"/>
      <c r="DA157" s="36"/>
      <c r="DB157" s="36"/>
      <c r="DC157" s="36"/>
      <c r="DD157" s="36"/>
      <c r="DE157" s="36"/>
      <c r="DF157" s="36"/>
      <c r="DG157" s="36"/>
      <c r="DH157" s="36"/>
      <c r="DI157" s="36"/>
      <c r="DJ157" s="36"/>
      <c r="DK157" s="36"/>
      <c r="DL157" s="36"/>
      <c r="DM157" s="36"/>
      <c r="DN157" s="36"/>
      <c r="DO157" s="36"/>
      <c r="DP157" s="55">
        <v>0</v>
      </c>
    </row>
    <row r="158" spans="1:120" hidden="1" x14ac:dyDescent="0.25">
      <c r="A158" s="35">
        <v>93</v>
      </c>
      <c r="B158" s="36" t="s">
        <v>236</v>
      </c>
      <c r="C158" s="36" t="s">
        <v>28</v>
      </c>
      <c r="D158" s="36" t="s">
        <v>11</v>
      </c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/>
      <c r="BX158" s="36"/>
      <c r="BY158" s="36"/>
      <c r="BZ158" s="36"/>
      <c r="CA158" s="36">
        <v>1</v>
      </c>
      <c r="CB158" s="36"/>
      <c r="CC158" s="36"/>
      <c r="CD158" s="36"/>
      <c r="CE158" s="36"/>
      <c r="CF158" s="36"/>
      <c r="CG158" s="36"/>
      <c r="CH158" s="36"/>
      <c r="CI158" s="36"/>
      <c r="CJ158" s="36"/>
      <c r="CK158" s="36"/>
      <c r="CL158" s="36"/>
      <c r="CM158" s="36"/>
      <c r="CN158" s="36"/>
      <c r="CO158" s="36"/>
      <c r="CP158" s="36"/>
      <c r="CQ158" s="36"/>
      <c r="CR158" s="36"/>
      <c r="CS158" s="36"/>
      <c r="CT158" s="36"/>
      <c r="CU158" s="36"/>
      <c r="CV158" s="36"/>
      <c r="CW158" s="36"/>
      <c r="CX158" s="36"/>
      <c r="CY158" s="36"/>
      <c r="CZ158" s="36"/>
      <c r="DA158" s="36"/>
      <c r="DB158" s="36"/>
      <c r="DC158" s="36"/>
      <c r="DD158" s="36"/>
      <c r="DE158" s="36"/>
      <c r="DF158" s="36"/>
      <c r="DG158" s="36"/>
      <c r="DH158" s="36"/>
      <c r="DI158" s="36"/>
      <c r="DJ158" s="36"/>
      <c r="DK158" s="36"/>
      <c r="DL158" s="36"/>
      <c r="DM158" s="36"/>
      <c r="DN158" s="36"/>
      <c r="DO158" s="36"/>
      <c r="DP158" s="55">
        <v>0</v>
      </c>
    </row>
    <row r="159" spans="1:120" hidden="1" x14ac:dyDescent="0.25">
      <c r="A159" s="35">
        <v>105</v>
      </c>
      <c r="B159" s="36" t="s">
        <v>311</v>
      </c>
      <c r="C159" s="36" t="s">
        <v>28</v>
      </c>
      <c r="D159" s="36" t="s">
        <v>11</v>
      </c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  <c r="BQ159" s="36"/>
      <c r="BR159" s="36"/>
      <c r="BS159" s="36"/>
      <c r="BT159" s="36"/>
      <c r="BU159" s="36"/>
      <c r="BV159" s="36"/>
      <c r="BW159" s="36"/>
      <c r="BX159" s="36"/>
      <c r="BY159" s="36"/>
      <c r="BZ159" s="36"/>
      <c r="CA159" s="36"/>
      <c r="CB159" s="36"/>
      <c r="CC159" s="36"/>
      <c r="CD159" s="36"/>
      <c r="CE159" s="36"/>
      <c r="CF159" s="36"/>
      <c r="CG159" s="36"/>
      <c r="CH159" s="36"/>
      <c r="CI159" s="36"/>
      <c r="CJ159" s="36"/>
      <c r="CK159" s="36"/>
      <c r="CL159" s="36"/>
      <c r="CM159" s="36"/>
      <c r="CN159" s="36"/>
      <c r="CO159" s="36"/>
      <c r="CP159" s="36"/>
      <c r="CQ159" s="36"/>
      <c r="CR159" s="36"/>
      <c r="CS159" s="36"/>
      <c r="CT159" s="36"/>
      <c r="CU159" s="36"/>
      <c r="CV159" s="36"/>
      <c r="CW159" s="36"/>
      <c r="CX159" s="36"/>
      <c r="CY159" s="36"/>
      <c r="CZ159" s="36"/>
      <c r="DA159" s="36"/>
      <c r="DB159" s="36"/>
      <c r="DC159" s="36"/>
      <c r="DD159" s="36"/>
      <c r="DE159" s="36"/>
      <c r="DF159" s="36"/>
      <c r="DG159" s="36"/>
      <c r="DH159" s="36"/>
      <c r="DI159" s="36"/>
      <c r="DJ159" s="36"/>
      <c r="DK159" s="36"/>
      <c r="DL159" s="36"/>
      <c r="DM159" s="36"/>
      <c r="DN159" s="36"/>
      <c r="DO159" s="36">
        <v>1</v>
      </c>
      <c r="DP159" s="56">
        <v>6</v>
      </c>
    </row>
    <row r="160" spans="1:120" hidden="1" x14ac:dyDescent="0.25">
      <c r="A160" s="35">
        <v>105</v>
      </c>
      <c r="B160" s="36" t="s">
        <v>311</v>
      </c>
      <c r="C160" s="36" t="s">
        <v>28</v>
      </c>
      <c r="D160" s="36" t="s">
        <v>11</v>
      </c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  <c r="BO160" s="36"/>
      <c r="BP160" s="36"/>
      <c r="BQ160" s="36"/>
      <c r="BR160" s="36"/>
      <c r="BS160" s="36"/>
      <c r="BT160" s="36"/>
      <c r="BU160" s="36"/>
      <c r="BV160" s="36"/>
      <c r="BW160" s="36"/>
      <c r="BX160" s="36"/>
      <c r="BY160" s="36"/>
      <c r="BZ160" s="36"/>
      <c r="CA160" s="36"/>
      <c r="CB160" s="36"/>
      <c r="CC160" s="36"/>
      <c r="CD160" s="36"/>
      <c r="CE160" s="36"/>
      <c r="CF160" s="36"/>
      <c r="CG160" s="36"/>
      <c r="CH160" s="36"/>
      <c r="CI160" s="36"/>
      <c r="CJ160" s="36"/>
      <c r="CK160" s="36"/>
      <c r="CL160" s="36"/>
      <c r="CM160" s="36"/>
      <c r="CN160" s="36"/>
      <c r="CO160" s="36"/>
      <c r="CP160" s="36"/>
      <c r="CQ160" s="36"/>
      <c r="CR160" s="36"/>
      <c r="CS160" s="36"/>
      <c r="CT160" s="36"/>
      <c r="CU160" s="36"/>
      <c r="CV160" s="36"/>
      <c r="CW160" s="36"/>
      <c r="CX160" s="36"/>
      <c r="CY160" s="36"/>
      <c r="CZ160" s="36"/>
      <c r="DA160" s="36"/>
      <c r="DB160" s="36"/>
      <c r="DC160" s="36">
        <v>2</v>
      </c>
      <c r="DD160" s="36"/>
      <c r="DE160" s="36"/>
      <c r="DF160" s="36"/>
      <c r="DG160" s="36"/>
      <c r="DH160" s="36"/>
      <c r="DI160" s="36"/>
      <c r="DJ160" s="36"/>
      <c r="DK160" s="36"/>
      <c r="DL160" s="36"/>
      <c r="DM160" s="36"/>
      <c r="DN160" s="36"/>
      <c r="DO160" s="36"/>
      <c r="DP160" s="56">
        <v>4</v>
      </c>
    </row>
    <row r="161" spans="1:120" hidden="1" x14ac:dyDescent="0.25">
      <c r="A161" s="35">
        <v>105</v>
      </c>
      <c r="B161" s="36" t="s">
        <v>311</v>
      </c>
      <c r="C161" s="36" t="s">
        <v>28</v>
      </c>
      <c r="D161" s="36" t="s">
        <v>11</v>
      </c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36"/>
      <c r="BR161" s="36"/>
      <c r="BS161" s="36"/>
      <c r="BT161" s="36"/>
      <c r="BU161" s="36"/>
      <c r="BV161" s="36"/>
      <c r="BW161" s="36"/>
      <c r="BX161" s="36"/>
      <c r="BY161" s="36"/>
      <c r="BZ161" s="36"/>
      <c r="CA161" s="36"/>
      <c r="CB161" s="36"/>
      <c r="CC161" s="36"/>
      <c r="CD161" s="36"/>
      <c r="CE161" s="36"/>
      <c r="CF161" s="36"/>
      <c r="CG161" s="36"/>
      <c r="CH161" s="36"/>
      <c r="CI161" s="36"/>
      <c r="CJ161" s="36"/>
      <c r="CK161" s="36"/>
      <c r="CL161" s="36"/>
      <c r="CM161" s="36"/>
      <c r="CN161" s="36"/>
      <c r="CO161" s="36"/>
      <c r="CP161" s="36"/>
      <c r="CQ161" s="36"/>
      <c r="CR161" s="36"/>
      <c r="CS161" s="36"/>
      <c r="CT161" s="36"/>
      <c r="CU161" s="36"/>
      <c r="CV161" s="36"/>
      <c r="CW161" s="36"/>
      <c r="CX161" s="36"/>
      <c r="CY161" s="36"/>
      <c r="CZ161" s="36">
        <v>1</v>
      </c>
      <c r="DA161" s="36"/>
      <c r="DB161" s="36"/>
      <c r="DC161" s="36"/>
      <c r="DD161" s="36"/>
      <c r="DE161" s="36"/>
      <c r="DF161" s="36"/>
      <c r="DG161" s="36"/>
      <c r="DH161" s="36"/>
      <c r="DI161" s="36"/>
      <c r="DJ161" s="36"/>
      <c r="DK161" s="36"/>
      <c r="DL161" s="36"/>
      <c r="DM161" s="36"/>
      <c r="DN161" s="36"/>
      <c r="DO161" s="36"/>
      <c r="DP161" s="56">
        <v>6</v>
      </c>
    </row>
    <row r="162" spans="1:120" hidden="1" x14ac:dyDescent="0.25">
      <c r="A162" s="35">
        <v>105</v>
      </c>
      <c r="B162" s="36" t="s">
        <v>311</v>
      </c>
      <c r="C162" s="36" t="s">
        <v>28</v>
      </c>
      <c r="D162" s="36" t="s">
        <v>11</v>
      </c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  <c r="BQ162" s="36"/>
      <c r="BR162" s="36"/>
      <c r="BS162" s="36"/>
      <c r="BT162" s="36"/>
      <c r="BU162" s="36"/>
      <c r="BV162" s="36"/>
      <c r="BW162" s="36"/>
      <c r="BX162" s="36"/>
      <c r="BY162" s="36"/>
      <c r="BZ162" s="36"/>
      <c r="CA162" s="36"/>
      <c r="CB162" s="36"/>
      <c r="CC162" s="36"/>
      <c r="CD162" s="36"/>
      <c r="CE162" s="36"/>
      <c r="CF162" s="36"/>
      <c r="CG162" s="36"/>
      <c r="CH162" s="36"/>
      <c r="CI162" s="36"/>
      <c r="CJ162" s="36"/>
      <c r="CK162" s="36"/>
      <c r="CL162" s="36"/>
      <c r="CM162" s="36"/>
      <c r="CN162" s="36"/>
      <c r="CO162" s="36"/>
      <c r="CP162" s="36"/>
      <c r="CQ162" s="36"/>
      <c r="CR162" s="36"/>
      <c r="CS162" s="36"/>
      <c r="CT162" s="36"/>
      <c r="CU162" s="36"/>
      <c r="CV162" s="36">
        <v>6</v>
      </c>
      <c r="CW162" s="36"/>
      <c r="CX162" s="36"/>
      <c r="CY162" s="36"/>
      <c r="CZ162" s="36"/>
      <c r="DA162" s="36"/>
      <c r="DB162" s="36"/>
      <c r="DC162" s="36"/>
      <c r="DD162" s="36"/>
      <c r="DE162" s="36"/>
      <c r="DF162" s="36"/>
      <c r="DG162" s="36"/>
      <c r="DH162" s="36"/>
      <c r="DI162" s="36"/>
      <c r="DJ162" s="36"/>
      <c r="DK162" s="36"/>
      <c r="DL162" s="36"/>
      <c r="DM162" s="36"/>
      <c r="DN162" s="36"/>
      <c r="DO162" s="36"/>
      <c r="DP162" s="56">
        <v>4</v>
      </c>
    </row>
    <row r="163" spans="1:120" hidden="1" x14ac:dyDescent="0.25">
      <c r="A163" s="35">
        <v>76</v>
      </c>
      <c r="B163" s="36" t="s">
        <v>313</v>
      </c>
      <c r="C163" s="36" t="s">
        <v>28</v>
      </c>
      <c r="D163" s="36" t="s">
        <v>11</v>
      </c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36"/>
      <c r="BR163" s="36"/>
      <c r="BS163" s="36">
        <v>2</v>
      </c>
      <c r="BT163" s="36"/>
      <c r="BU163" s="36"/>
      <c r="BV163" s="36"/>
      <c r="BW163" s="36"/>
      <c r="BX163" s="36"/>
      <c r="BY163" s="36"/>
      <c r="BZ163" s="36"/>
      <c r="CA163" s="36"/>
      <c r="CB163" s="36"/>
      <c r="CC163" s="36"/>
      <c r="CD163" s="36"/>
      <c r="CE163" s="36"/>
      <c r="CF163" s="36"/>
      <c r="CG163" s="36"/>
      <c r="CH163" s="36"/>
      <c r="CI163" s="36"/>
      <c r="CJ163" s="36"/>
      <c r="CK163" s="36"/>
      <c r="CL163" s="36"/>
      <c r="CM163" s="36"/>
      <c r="CN163" s="36"/>
      <c r="CO163" s="36"/>
      <c r="CP163" s="36"/>
      <c r="CQ163" s="36"/>
      <c r="CR163" s="36"/>
      <c r="CS163" s="36"/>
      <c r="CT163" s="36"/>
      <c r="CU163" s="36"/>
      <c r="CV163" s="36"/>
      <c r="CW163" s="36"/>
      <c r="CX163" s="36"/>
      <c r="CY163" s="36"/>
      <c r="CZ163" s="36"/>
      <c r="DA163" s="36"/>
      <c r="DB163" s="36"/>
      <c r="DC163" s="36"/>
      <c r="DD163" s="36"/>
      <c r="DE163" s="36"/>
      <c r="DF163" s="36"/>
      <c r="DG163" s="36"/>
      <c r="DH163" s="36"/>
      <c r="DI163" s="36"/>
      <c r="DJ163" s="36"/>
      <c r="DK163" s="36"/>
      <c r="DL163" s="36"/>
      <c r="DM163" s="36"/>
      <c r="DN163" s="36"/>
      <c r="DO163" s="36"/>
      <c r="DP163" s="56">
        <v>4</v>
      </c>
    </row>
    <row r="164" spans="1:120" hidden="1" x14ac:dyDescent="0.25">
      <c r="A164" s="35">
        <v>76</v>
      </c>
      <c r="B164" s="36" t="s">
        <v>313</v>
      </c>
      <c r="C164" s="36" t="s">
        <v>28</v>
      </c>
      <c r="D164" s="36" t="s">
        <v>11</v>
      </c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>
        <v>3</v>
      </c>
      <c r="BN164" s="36"/>
      <c r="BO164" s="36"/>
      <c r="BP164" s="36"/>
      <c r="BQ164" s="36"/>
      <c r="BR164" s="36"/>
      <c r="BS164" s="36"/>
      <c r="BT164" s="36"/>
      <c r="BU164" s="36"/>
      <c r="BV164" s="36"/>
      <c r="BW164" s="36"/>
      <c r="BX164" s="36"/>
      <c r="BY164" s="36"/>
      <c r="BZ164" s="36"/>
      <c r="CA164" s="36"/>
      <c r="CB164" s="36"/>
      <c r="CC164" s="36"/>
      <c r="CD164" s="36"/>
      <c r="CE164" s="36"/>
      <c r="CF164" s="36"/>
      <c r="CG164" s="36"/>
      <c r="CH164" s="36"/>
      <c r="CI164" s="36"/>
      <c r="CJ164" s="36"/>
      <c r="CK164" s="36"/>
      <c r="CL164" s="36"/>
      <c r="CM164" s="36"/>
      <c r="CN164" s="36"/>
      <c r="CO164" s="36"/>
      <c r="CP164" s="36"/>
      <c r="CQ164" s="36"/>
      <c r="CR164" s="36"/>
      <c r="CS164" s="36"/>
      <c r="CT164" s="36"/>
      <c r="CU164" s="36"/>
      <c r="CV164" s="36"/>
      <c r="CW164" s="36"/>
      <c r="CX164" s="36"/>
      <c r="CY164" s="36"/>
      <c r="CZ164" s="36"/>
      <c r="DA164" s="36"/>
      <c r="DB164" s="36"/>
      <c r="DC164" s="36"/>
      <c r="DD164" s="36"/>
      <c r="DE164" s="36"/>
      <c r="DF164" s="36"/>
      <c r="DG164" s="36"/>
      <c r="DH164" s="36"/>
      <c r="DI164" s="36"/>
      <c r="DJ164" s="36"/>
      <c r="DK164" s="36"/>
      <c r="DL164" s="36"/>
      <c r="DM164" s="36"/>
      <c r="DN164" s="36"/>
      <c r="DO164" s="36"/>
      <c r="DP164" s="56">
        <v>4</v>
      </c>
    </row>
    <row r="165" spans="1:120" hidden="1" x14ac:dyDescent="0.25">
      <c r="A165" s="35">
        <v>76</v>
      </c>
      <c r="B165" s="36" t="s">
        <v>313</v>
      </c>
      <c r="C165" s="36" t="s">
        <v>28</v>
      </c>
      <c r="D165" s="36" t="s">
        <v>11</v>
      </c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>
        <v>2</v>
      </c>
      <c r="BL165" s="36"/>
      <c r="BM165" s="36"/>
      <c r="BN165" s="36"/>
      <c r="BO165" s="36"/>
      <c r="BP165" s="36"/>
      <c r="BQ165" s="36"/>
      <c r="BR165" s="36"/>
      <c r="BS165" s="36"/>
      <c r="BT165" s="36"/>
      <c r="BU165" s="36"/>
      <c r="BV165" s="36"/>
      <c r="BW165" s="36"/>
      <c r="BX165" s="36"/>
      <c r="BY165" s="36"/>
      <c r="BZ165" s="36"/>
      <c r="CA165" s="36"/>
      <c r="CB165" s="36"/>
      <c r="CC165" s="36"/>
      <c r="CD165" s="36"/>
      <c r="CE165" s="36"/>
      <c r="CF165" s="36"/>
      <c r="CG165" s="36"/>
      <c r="CH165" s="36"/>
      <c r="CI165" s="36"/>
      <c r="CJ165" s="36"/>
      <c r="CK165" s="36"/>
      <c r="CL165" s="36"/>
      <c r="CM165" s="36"/>
      <c r="CN165" s="36"/>
      <c r="CO165" s="36"/>
      <c r="CP165" s="36"/>
      <c r="CQ165" s="36"/>
      <c r="CR165" s="36"/>
      <c r="CS165" s="36"/>
      <c r="CT165" s="36"/>
      <c r="CU165" s="36"/>
      <c r="CV165" s="36"/>
      <c r="CW165" s="36"/>
      <c r="CX165" s="36"/>
      <c r="CY165" s="36"/>
      <c r="CZ165" s="36"/>
      <c r="DA165" s="36"/>
      <c r="DB165" s="36"/>
      <c r="DC165" s="36"/>
      <c r="DD165" s="36"/>
      <c r="DE165" s="36"/>
      <c r="DF165" s="36"/>
      <c r="DG165" s="36"/>
      <c r="DH165" s="36"/>
      <c r="DI165" s="36"/>
      <c r="DJ165" s="36"/>
      <c r="DK165" s="36"/>
      <c r="DL165" s="36"/>
      <c r="DM165" s="36"/>
      <c r="DN165" s="36"/>
      <c r="DO165" s="36"/>
      <c r="DP165" s="56">
        <v>4</v>
      </c>
    </row>
    <row r="166" spans="1:120" hidden="1" x14ac:dyDescent="0.25">
      <c r="A166" s="35">
        <v>76</v>
      </c>
      <c r="B166" s="36" t="s">
        <v>313</v>
      </c>
      <c r="C166" s="36" t="s">
        <v>28</v>
      </c>
      <c r="D166" s="36" t="s">
        <v>11</v>
      </c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>
        <v>3</v>
      </c>
      <c r="BJ166" s="36"/>
      <c r="BK166" s="36"/>
      <c r="BL166" s="36"/>
      <c r="BM166" s="36"/>
      <c r="BN166" s="36"/>
      <c r="BO166" s="36"/>
      <c r="BP166" s="36"/>
      <c r="BQ166" s="36"/>
      <c r="BR166" s="36"/>
      <c r="BS166" s="36"/>
      <c r="BT166" s="36"/>
      <c r="BU166" s="36"/>
      <c r="BV166" s="36"/>
      <c r="BW166" s="36"/>
      <c r="BX166" s="36"/>
      <c r="BY166" s="36"/>
      <c r="BZ166" s="36"/>
      <c r="CA166" s="36"/>
      <c r="CB166" s="36"/>
      <c r="CC166" s="36"/>
      <c r="CD166" s="36"/>
      <c r="CE166" s="36"/>
      <c r="CF166" s="36"/>
      <c r="CG166" s="36"/>
      <c r="CH166" s="36"/>
      <c r="CI166" s="36"/>
      <c r="CJ166" s="36"/>
      <c r="CK166" s="36"/>
      <c r="CL166" s="36"/>
      <c r="CM166" s="36"/>
      <c r="CN166" s="36"/>
      <c r="CO166" s="36"/>
      <c r="CP166" s="36"/>
      <c r="CQ166" s="36"/>
      <c r="CR166" s="36"/>
      <c r="CS166" s="36"/>
      <c r="CT166" s="36"/>
      <c r="CU166" s="36"/>
      <c r="CV166" s="36"/>
      <c r="CW166" s="36"/>
      <c r="CX166" s="36"/>
      <c r="CY166" s="36"/>
      <c r="CZ166" s="36"/>
      <c r="DA166" s="36"/>
      <c r="DB166" s="36"/>
      <c r="DC166" s="36"/>
      <c r="DD166" s="36"/>
      <c r="DE166" s="36"/>
      <c r="DF166" s="36"/>
      <c r="DG166" s="36"/>
      <c r="DH166" s="36"/>
      <c r="DI166" s="36"/>
      <c r="DJ166" s="36"/>
      <c r="DK166" s="36"/>
      <c r="DL166" s="36"/>
      <c r="DM166" s="36"/>
      <c r="DN166" s="36"/>
      <c r="DO166" s="36"/>
      <c r="DP166" s="56">
        <v>4</v>
      </c>
    </row>
    <row r="167" spans="1:120" hidden="1" x14ac:dyDescent="0.25">
      <c r="A167" s="38">
        <v>76</v>
      </c>
      <c r="B167" s="36" t="s">
        <v>313</v>
      </c>
      <c r="C167" s="39" t="s">
        <v>28</v>
      </c>
      <c r="D167" s="39" t="s">
        <v>11</v>
      </c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>
        <v>2</v>
      </c>
      <c r="BH167" s="39"/>
      <c r="BI167" s="39"/>
      <c r="BJ167" s="39"/>
      <c r="BK167" s="39"/>
      <c r="BL167" s="39"/>
      <c r="BM167" s="39"/>
      <c r="BN167" s="39"/>
      <c r="BO167" s="39"/>
      <c r="BP167" s="39"/>
      <c r="BQ167" s="39"/>
      <c r="BR167" s="39"/>
      <c r="BS167" s="39"/>
      <c r="BT167" s="39"/>
      <c r="BU167" s="39"/>
      <c r="BV167" s="39"/>
      <c r="BW167" s="39"/>
      <c r="BX167" s="39"/>
      <c r="BY167" s="39"/>
      <c r="BZ167" s="39"/>
      <c r="CA167" s="39"/>
      <c r="CB167" s="39"/>
      <c r="CC167" s="39"/>
      <c r="CD167" s="39"/>
      <c r="CE167" s="39"/>
      <c r="CF167" s="39"/>
      <c r="CG167" s="39"/>
      <c r="CH167" s="39"/>
      <c r="CI167" s="39"/>
      <c r="CJ167" s="39"/>
      <c r="CK167" s="39"/>
      <c r="CL167" s="39"/>
      <c r="CM167" s="39"/>
      <c r="CN167" s="39"/>
      <c r="CO167" s="39"/>
      <c r="CP167" s="39"/>
      <c r="CQ167" s="39"/>
      <c r="CR167" s="39"/>
      <c r="CS167" s="39"/>
      <c r="CT167" s="39"/>
      <c r="CU167" s="39"/>
      <c r="CV167" s="39"/>
      <c r="CW167" s="39"/>
      <c r="CX167" s="39"/>
      <c r="CY167" s="39"/>
      <c r="CZ167" s="39"/>
      <c r="DA167" s="39"/>
      <c r="DB167" s="39"/>
      <c r="DC167" s="39"/>
      <c r="DD167" s="39"/>
      <c r="DE167" s="39"/>
      <c r="DF167" s="39"/>
      <c r="DG167" s="39"/>
      <c r="DH167" s="39"/>
      <c r="DI167" s="39"/>
      <c r="DJ167" s="39"/>
      <c r="DK167" s="39"/>
      <c r="DL167" s="39"/>
      <c r="DM167" s="39"/>
      <c r="DN167" s="39"/>
      <c r="DO167" s="39"/>
      <c r="DP167" s="58">
        <v>4</v>
      </c>
    </row>
    <row r="168" spans="1:120" hidden="1" x14ac:dyDescent="0.25">
      <c r="A168" s="35">
        <v>97</v>
      </c>
      <c r="B168" s="36" t="s">
        <v>237</v>
      </c>
      <c r="C168" s="36" t="s">
        <v>28</v>
      </c>
      <c r="D168" s="36" t="s">
        <v>11</v>
      </c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  <c r="BI168" s="36"/>
      <c r="BJ168" s="36"/>
      <c r="BK168" s="36"/>
      <c r="BL168" s="36"/>
      <c r="BM168" s="36"/>
      <c r="BN168" s="36"/>
      <c r="BO168" s="36"/>
      <c r="BP168" s="36"/>
      <c r="BQ168" s="36"/>
      <c r="BR168" s="36"/>
      <c r="BS168" s="36"/>
      <c r="BT168" s="36"/>
      <c r="BU168" s="36"/>
      <c r="BV168" s="36"/>
      <c r="BW168" s="36"/>
      <c r="BX168" s="36"/>
      <c r="BY168" s="36"/>
      <c r="BZ168" s="36"/>
      <c r="CA168" s="36"/>
      <c r="CB168" s="36"/>
      <c r="CC168" s="36"/>
      <c r="CD168" s="36"/>
      <c r="CE168" s="36"/>
      <c r="CF168" s="36"/>
      <c r="CG168" s="36"/>
      <c r="CH168" s="36"/>
      <c r="CI168" s="36"/>
      <c r="CJ168" s="36"/>
      <c r="CK168" s="36"/>
      <c r="CL168" s="36"/>
      <c r="CM168" s="36"/>
      <c r="CN168" s="36"/>
      <c r="CO168" s="36"/>
      <c r="CP168" s="36"/>
      <c r="CQ168" s="36"/>
      <c r="CR168" s="36"/>
      <c r="CS168" s="36"/>
      <c r="CT168" s="36"/>
      <c r="CU168" s="36"/>
      <c r="CV168" s="36"/>
      <c r="CW168" s="36">
        <v>2</v>
      </c>
      <c r="CX168" s="36"/>
      <c r="CY168" s="36"/>
      <c r="CZ168" s="36"/>
      <c r="DA168" s="36"/>
      <c r="DB168" s="36"/>
      <c r="DC168" s="36"/>
      <c r="DD168" s="36"/>
      <c r="DE168" s="36"/>
      <c r="DF168" s="36"/>
      <c r="DG168" s="36"/>
      <c r="DH168" s="36"/>
      <c r="DI168" s="36"/>
      <c r="DJ168" s="36"/>
      <c r="DK168" s="36"/>
      <c r="DL168" s="36"/>
      <c r="DM168" s="36"/>
      <c r="DN168" s="36"/>
      <c r="DO168" s="36"/>
      <c r="DP168" s="56">
        <v>12</v>
      </c>
    </row>
    <row r="169" spans="1:120" hidden="1" x14ac:dyDescent="0.25">
      <c r="A169" s="38">
        <v>97</v>
      </c>
      <c r="B169" s="39" t="s">
        <v>237</v>
      </c>
      <c r="C169" s="39" t="s">
        <v>28</v>
      </c>
      <c r="D169" s="39" t="s">
        <v>11</v>
      </c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39"/>
      <c r="BQ169" s="39"/>
      <c r="BR169" s="39"/>
      <c r="BS169" s="39"/>
      <c r="BT169" s="39"/>
      <c r="BU169" s="39"/>
      <c r="BV169" s="39"/>
      <c r="BW169" s="39"/>
      <c r="BX169" s="39"/>
      <c r="BY169" s="39"/>
      <c r="BZ169" s="39"/>
      <c r="CA169" s="39"/>
      <c r="CB169" s="39"/>
      <c r="CC169" s="39"/>
      <c r="CD169" s="39"/>
      <c r="CE169" s="39"/>
      <c r="CF169" s="39"/>
      <c r="CG169" s="39"/>
      <c r="CH169" s="39"/>
      <c r="CI169" s="39"/>
      <c r="CJ169" s="39"/>
      <c r="CK169" s="39"/>
      <c r="CL169" s="39"/>
      <c r="CM169" s="39"/>
      <c r="CN169" s="39"/>
      <c r="CO169" s="39"/>
      <c r="CP169" s="39"/>
      <c r="CQ169" s="39"/>
      <c r="CR169" s="39"/>
      <c r="CS169" s="39"/>
      <c r="CT169" s="39"/>
      <c r="CU169" s="39">
        <v>2</v>
      </c>
      <c r="CV169" s="39"/>
      <c r="CW169" s="39"/>
      <c r="CX169" s="39"/>
      <c r="CY169" s="39"/>
      <c r="CZ169" s="39"/>
      <c r="DA169" s="39"/>
      <c r="DB169" s="39"/>
      <c r="DC169" s="39"/>
      <c r="DD169" s="39"/>
      <c r="DE169" s="39"/>
      <c r="DF169" s="39"/>
      <c r="DG169" s="39"/>
      <c r="DH169" s="39"/>
      <c r="DI169" s="39"/>
      <c r="DJ169" s="39"/>
      <c r="DK169" s="39"/>
      <c r="DL169" s="39"/>
      <c r="DM169" s="39"/>
      <c r="DN169" s="39"/>
      <c r="DO169" s="39"/>
      <c r="DP169" s="58">
        <v>12</v>
      </c>
    </row>
    <row r="170" spans="1:120" hidden="1" x14ac:dyDescent="0.25">
      <c r="A170" s="35">
        <v>97</v>
      </c>
      <c r="B170" s="36" t="s">
        <v>237</v>
      </c>
      <c r="C170" s="36" t="s">
        <v>28</v>
      </c>
      <c r="D170" s="36" t="s">
        <v>11</v>
      </c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6"/>
      <c r="BM170" s="36"/>
      <c r="BN170" s="36"/>
      <c r="BO170" s="36"/>
      <c r="BP170" s="36"/>
      <c r="BQ170" s="36"/>
      <c r="BR170" s="36"/>
      <c r="BS170" s="36"/>
      <c r="BT170" s="36"/>
      <c r="BU170" s="36"/>
      <c r="BV170" s="36">
        <v>3</v>
      </c>
      <c r="BW170" s="36"/>
      <c r="BX170" s="36"/>
      <c r="BY170" s="36"/>
      <c r="BZ170" s="36"/>
      <c r="CA170" s="36"/>
      <c r="CB170" s="36"/>
      <c r="CC170" s="36"/>
      <c r="CD170" s="36"/>
      <c r="CE170" s="36"/>
      <c r="CF170" s="36"/>
      <c r="CG170" s="36"/>
      <c r="CH170" s="36"/>
      <c r="CI170" s="36"/>
      <c r="CJ170" s="36"/>
      <c r="CK170" s="36"/>
      <c r="CL170" s="36"/>
      <c r="CM170" s="36"/>
      <c r="CN170" s="36"/>
      <c r="CO170" s="36"/>
      <c r="CP170" s="36"/>
      <c r="CQ170" s="36"/>
      <c r="CR170" s="36"/>
      <c r="CS170" s="36"/>
      <c r="CT170" s="36"/>
      <c r="CU170" s="36"/>
      <c r="CV170" s="36"/>
      <c r="CW170" s="36"/>
      <c r="CX170" s="36"/>
      <c r="CY170" s="36"/>
      <c r="CZ170" s="36"/>
      <c r="DA170" s="36"/>
      <c r="DB170" s="36"/>
      <c r="DC170" s="36"/>
      <c r="DD170" s="36"/>
      <c r="DE170" s="36"/>
      <c r="DF170" s="36"/>
      <c r="DG170" s="36"/>
      <c r="DH170" s="36"/>
      <c r="DI170" s="36"/>
      <c r="DJ170" s="36"/>
      <c r="DK170" s="36"/>
      <c r="DL170" s="36"/>
      <c r="DM170" s="36"/>
      <c r="DN170" s="36"/>
      <c r="DO170" s="36"/>
      <c r="DP170" s="55">
        <v>0</v>
      </c>
    </row>
    <row r="171" spans="1:120" hidden="1" x14ac:dyDescent="0.25">
      <c r="A171" s="35">
        <v>97</v>
      </c>
      <c r="B171" s="36" t="s">
        <v>237</v>
      </c>
      <c r="C171" s="36" t="s">
        <v>28</v>
      </c>
      <c r="D171" s="36" t="s">
        <v>11</v>
      </c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  <c r="BH171" s="36"/>
      <c r="BI171" s="36"/>
      <c r="BJ171" s="36"/>
      <c r="BK171" s="36"/>
      <c r="BL171" s="36"/>
      <c r="BM171" s="36"/>
      <c r="BN171" s="36"/>
      <c r="BO171" s="36"/>
      <c r="BP171" s="36"/>
      <c r="BQ171" s="36"/>
      <c r="BR171" s="36"/>
      <c r="BS171" s="36"/>
      <c r="BT171" s="36"/>
      <c r="BU171" s="36"/>
      <c r="BV171" s="36"/>
      <c r="BW171" s="36"/>
      <c r="BX171" s="36">
        <v>3</v>
      </c>
      <c r="BY171" s="36"/>
      <c r="BZ171" s="36"/>
      <c r="CA171" s="36"/>
      <c r="CB171" s="36"/>
      <c r="CC171" s="36"/>
      <c r="CD171" s="36"/>
      <c r="CE171" s="36"/>
      <c r="CF171" s="36"/>
      <c r="CG171" s="36"/>
      <c r="CH171" s="36"/>
      <c r="CI171" s="36"/>
      <c r="CJ171" s="36"/>
      <c r="CK171" s="36"/>
      <c r="CL171" s="36"/>
      <c r="CM171" s="36"/>
      <c r="CN171" s="36"/>
      <c r="CO171" s="36"/>
      <c r="CP171" s="36"/>
      <c r="CQ171" s="36"/>
      <c r="CR171" s="36"/>
      <c r="CS171" s="36"/>
      <c r="CT171" s="36"/>
      <c r="CU171" s="36"/>
      <c r="CV171" s="36"/>
      <c r="CW171" s="36"/>
      <c r="CX171" s="36"/>
      <c r="CY171" s="36"/>
      <c r="CZ171" s="36"/>
      <c r="DA171" s="36"/>
      <c r="DB171" s="36"/>
      <c r="DC171" s="36"/>
      <c r="DD171" s="36"/>
      <c r="DE171" s="36"/>
      <c r="DF171" s="36"/>
      <c r="DG171" s="36"/>
      <c r="DH171" s="36"/>
      <c r="DI171" s="36"/>
      <c r="DJ171" s="36"/>
      <c r="DK171" s="36"/>
      <c r="DL171" s="36"/>
      <c r="DM171" s="36"/>
      <c r="DN171" s="36"/>
      <c r="DO171" s="36"/>
      <c r="DP171" s="55">
        <v>0</v>
      </c>
    </row>
    <row r="172" spans="1:120" hidden="1" x14ac:dyDescent="0.25">
      <c r="A172" s="10">
        <v>43</v>
      </c>
      <c r="B172" s="2" t="s">
        <v>319</v>
      </c>
      <c r="C172" s="2" t="s">
        <v>28</v>
      </c>
      <c r="D172" s="2" t="s">
        <v>11</v>
      </c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 t="s">
        <v>86</v>
      </c>
      <c r="Z172" s="2"/>
      <c r="AA172" s="2"/>
      <c r="AB172" s="2"/>
      <c r="AC172" s="2"/>
      <c r="AD172" s="2"/>
      <c r="AE172" s="2"/>
      <c r="AF172" s="2"/>
      <c r="AG172" s="1"/>
      <c r="AH172" s="1"/>
      <c r="AI172" s="1"/>
      <c r="AJ172" s="1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14"/>
      <c r="CM172" s="2"/>
      <c r="CN172" s="2"/>
      <c r="CO172" s="2"/>
      <c r="CP172" s="2"/>
      <c r="CQ172" s="14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55">
        <v>0</v>
      </c>
    </row>
    <row r="173" spans="1:120" hidden="1" x14ac:dyDescent="0.25">
      <c r="A173" s="35">
        <v>69</v>
      </c>
      <c r="B173" s="36" t="s">
        <v>320</v>
      </c>
      <c r="C173" s="36" t="s">
        <v>28</v>
      </c>
      <c r="D173" s="36" t="s">
        <v>11</v>
      </c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>
        <v>6</v>
      </c>
      <c r="BF173" s="36"/>
      <c r="BG173" s="36"/>
      <c r="BH173" s="36"/>
      <c r="BI173" s="36"/>
      <c r="BJ173" s="36"/>
      <c r="BK173" s="36"/>
      <c r="BL173" s="36"/>
      <c r="BM173" s="36"/>
      <c r="BN173" s="36"/>
      <c r="BO173" s="36"/>
      <c r="BP173" s="36"/>
      <c r="BQ173" s="36"/>
      <c r="BR173" s="36"/>
      <c r="BS173" s="36"/>
      <c r="BT173" s="36"/>
      <c r="BU173" s="36"/>
      <c r="BV173" s="36"/>
      <c r="BW173" s="36"/>
      <c r="BX173" s="36"/>
      <c r="BY173" s="36"/>
      <c r="BZ173" s="36"/>
      <c r="CA173" s="36"/>
      <c r="CB173" s="36"/>
      <c r="CC173" s="36"/>
      <c r="CD173" s="36"/>
      <c r="CE173" s="36"/>
      <c r="CF173" s="36"/>
      <c r="CG173" s="36"/>
      <c r="CH173" s="36"/>
      <c r="CI173" s="36"/>
      <c r="CJ173" s="36"/>
      <c r="CK173" s="36"/>
      <c r="CL173" s="36"/>
      <c r="CM173" s="36"/>
      <c r="CN173" s="36"/>
      <c r="CO173" s="36"/>
      <c r="CP173" s="36"/>
      <c r="CQ173" s="36"/>
      <c r="CR173" s="36"/>
      <c r="CS173" s="36"/>
      <c r="CT173" s="36"/>
      <c r="CU173" s="36"/>
      <c r="CV173" s="36"/>
      <c r="CW173" s="36"/>
      <c r="CX173" s="36"/>
      <c r="CY173" s="36"/>
      <c r="CZ173" s="36"/>
      <c r="DA173" s="36"/>
      <c r="DB173" s="36"/>
      <c r="DC173" s="36"/>
      <c r="DD173" s="36"/>
      <c r="DE173" s="36"/>
      <c r="DF173" s="36"/>
      <c r="DG173" s="36"/>
      <c r="DH173" s="36"/>
      <c r="DI173" s="36"/>
      <c r="DJ173" s="36"/>
      <c r="DK173" s="36"/>
      <c r="DL173" s="36"/>
      <c r="DM173" s="36"/>
      <c r="DN173" s="36"/>
      <c r="DO173" s="36"/>
      <c r="DP173" s="56">
        <v>4</v>
      </c>
    </row>
    <row r="174" spans="1:120" hidden="1" x14ac:dyDescent="0.25">
      <c r="A174" s="35">
        <v>69</v>
      </c>
      <c r="B174" s="36" t="s">
        <v>320</v>
      </c>
      <c r="C174" s="36" t="s">
        <v>28</v>
      </c>
      <c r="D174" s="36" t="s">
        <v>11</v>
      </c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>
        <v>8</v>
      </c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  <c r="BF174" s="36"/>
      <c r="BG174" s="36"/>
      <c r="BH174" s="36"/>
      <c r="BI174" s="36"/>
      <c r="BJ174" s="36"/>
      <c r="BK174" s="36"/>
      <c r="BL174" s="36"/>
      <c r="BM174" s="36"/>
      <c r="BN174" s="36"/>
      <c r="BO174" s="36"/>
      <c r="BP174" s="36"/>
      <c r="BQ174" s="36"/>
      <c r="BR174" s="36"/>
      <c r="BS174" s="36"/>
      <c r="BT174" s="36"/>
      <c r="BU174" s="36"/>
      <c r="BV174" s="36"/>
      <c r="BW174" s="36"/>
      <c r="BX174" s="36"/>
      <c r="BY174" s="36"/>
      <c r="BZ174" s="36"/>
      <c r="CA174" s="36"/>
      <c r="CB174" s="36"/>
      <c r="CC174" s="36"/>
      <c r="CD174" s="36"/>
      <c r="CE174" s="36"/>
      <c r="CF174" s="36"/>
      <c r="CG174" s="36"/>
      <c r="CH174" s="36"/>
      <c r="CI174" s="36"/>
      <c r="CJ174" s="36"/>
      <c r="CK174" s="36"/>
      <c r="CL174" s="36"/>
      <c r="CM174" s="36"/>
      <c r="CN174" s="36"/>
      <c r="CO174" s="36"/>
      <c r="CP174" s="36"/>
      <c r="CQ174" s="36"/>
      <c r="CR174" s="36"/>
      <c r="CS174" s="36"/>
      <c r="CT174" s="36"/>
      <c r="CU174" s="36"/>
      <c r="CV174" s="36"/>
      <c r="CW174" s="36"/>
      <c r="CX174" s="36"/>
      <c r="CY174" s="36"/>
      <c r="CZ174" s="36"/>
      <c r="DA174" s="36"/>
      <c r="DB174" s="36"/>
      <c r="DC174" s="36"/>
      <c r="DD174" s="36"/>
      <c r="DE174" s="36"/>
      <c r="DF174" s="36"/>
      <c r="DG174" s="36"/>
      <c r="DH174" s="36"/>
      <c r="DI174" s="36"/>
      <c r="DJ174" s="36"/>
      <c r="DK174" s="36"/>
      <c r="DL174" s="36"/>
      <c r="DM174" s="36"/>
      <c r="DN174" s="36"/>
      <c r="DO174" s="36"/>
      <c r="DP174" s="55">
        <v>0</v>
      </c>
    </row>
    <row r="175" spans="1:120" hidden="1" x14ac:dyDescent="0.25">
      <c r="A175" s="35">
        <v>69</v>
      </c>
      <c r="B175" s="36" t="s">
        <v>320</v>
      </c>
      <c r="C175" s="36" t="s">
        <v>28</v>
      </c>
      <c r="D175" s="36" t="s">
        <v>11</v>
      </c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>
        <v>1</v>
      </c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  <c r="BH175" s="36"/>
      <c r="BI175" s="36"/>
      <c r="BJ175" s="36"/>
      <c r="BK175" s="36"/>
      <c r="BL175" s="36"/>
      <c r="BM175" s="36"/>
      <c r="BN175" s="36"/>
      <c r="BO175" s="36"/>
      <c r="BP175" s="36"/>
      <c r="BQ175" s="36"/>
      <c r="BR175" s="36"/>
      <c r="BS175" s="36"/>
      <c r="BT175" s="36"/>
      <c r="BU175" s="36"/>
      <c r="BV175" s="36"/>
      <c r="BW175" s="36"/>
      <c r="BX175" s="36"/>
      <c r="BY175" s="36"/>
      <c r="BZ175" s="36"/>
      <c r="CA175" s="36"/>
      <c r="CB175" s="36"/>
      <c r="CC175" s="36"/>
      <c r="CD175" s="36"/>
      <c r="CE175" s="36"/>
      <c r="CF175" s="36"/>
      <c r="CG175" s="36"/>
      <c r="CH175" s="36"/>
      <c r="CI175" s="36"/>
      <c r="CJ175" s="36"/>
      <c r="CK175" s="36"/>
      <c r="CL175" s="36"/>
      <c r="CM175" s="36"/>
      <c r="CN175" s="36"/>
      <c r="CO175" s="36"/>
      <c r="CP175" s="36"/>
      <c r="CQ175" s="36"/>
      <c r="CR175" s="36"/>
      <c r="CS175" s="36"/>
      <c r="CT175" s="36"/>
      <c r="CU175" s="36"/>
      <c r="CV175" s="36"/>
      <c r="CW175" s="36"/>
      <c r="CX175" s="36"/>
      <c r="CY175" s="36"/>
      <c r="CZ175" s="36"/>
      <c r="DA175" s="36"/>
      <c r="DB175" s="36"/>
      <c r="DC175" s="36"/>
      <c r="DD175" s="36"/>
      <c r="DE175" s="36"/>
      <c r="DF175" s="36"/>
      <c r="DG175" s="36"/>
      <c r="DH175" s="36"/>
      <c r="DI175" s="36"/>
      <c r="DJ175" s="36"/>
      <c r="DK175" s="36"/>
      <c r="DL175" s="36"/>
      <c r="DM175" s="36"/>
      <c r="DN175" s="36"/>
      <c r="DO175" s="36"/>
      <c r="DP175" s="55">
        <v>0</v>
      </c>
    </row>
    <row r="176" spans="1:120" hidden="1" x14ac:dyDescent="0.25">
      <c r="A176" s="35">
        <v>69</v>
      </c>
      <c r="B176" s="36" t="s">
        <v>320</v>
      </c>
      <c r="C176" s="36" t="s">
        <v>28</v>
      </c>
      <c r="D176" s="36" t="s">
        <v>11</v>
      </c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>
        <v>5</v>
      </c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  <c r="BO176" s="36"/>
      <c r="BP176" s="36"/>
      <c r="BQ176" s="36"/>
      <c r="BR176" s="36"/>
      <c r="BS176" s="36"/>
      <c r="BT176" s="36"/>
      <c r="BU176" s="36"/>
      <c r="BV176" s="36"/>
      <c r="BW176" s="36"/>
      <c r="BX176" s="36"/>
      <c r="BY176" s="36"/>
      <c r="BZ176" s="36"/>
      <c r="CA176" s="36"/>
      <c r="CB176" s="36"/>
      <c r="CC176" s="36"/>
      <c r="CD176" s="36"/>
      <c r="CE176" s="36"/>
      <c r="CF176" s="36"/>
      <c r="CG176" s="36"/>
      <c r="CH176" s="36"/>
      <c r="CI176" s="36"/>
      <c r="CJ176" s="36"/>
      <c r="CK176" s="36"/>
      <c r="CL176" s="36"/>
      <c r="CM176" s="36"/>
      <c r="CN176" s="36"/>
      <c r="CO176" s="36"/>
      <c r="CP176" s="36"/>
      <c r="CQ176" s="36"/>
      <c r="CR176" s="36"/>
      <c r="CS176" s="36"/>
      <c r="CT176" s="36"/>
      <c r="CU176" s="36"/>
      <c r="CV176" s="36"/>
      <c r="CW176" s="36"/>
      <c r="CX176" s="36"/>
      <c r="CY176" s="36"/>
      <c r="CZ176" s="36"/>
      <c r="DA176" s="36"/>
      <c r="DB176" s="36"/>
      <c r="DC176" s="36"/>
      <c r="DD176" s="36"/>
      <c r="DE176" s="36"/>
      <c r="DF176" s="36"/>
      <c r="DG176" s="36"/>
      <c r="DH176" s="36"/>
      <c r="DI176" s="36"/>
      <c r="DJ176" s="36"/>
      <c r="DK176" s="36"/>
      <c r="DL176" s="36"/>
      <c r="DM176" s="36"/>
      <c r="DN176" s="36"/>
      <c r="DO176" s="36"/>
      <c r="DP176" s="55">
        <v>0</v>
      </c>
    </row>
    <row r="177" spans="1:120" hidden="1" x14ac:dyDescent="0.25">
      <c r="A177" s="35">
        <v>69</v>
      </c>
      <c r="B177" s="36" t="s">
        <v>320</v>
      </c>
      <c r="C177" s="36" t="s">
        <v>28</v>
      </c>
      <c r="D177" s="36" t="s">
        <v>11</v>
      </c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>
        <v>6</v>
      </c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  <c r="BQ177" s="36"/>
      <c r="BR177" s="36"/>
      <c r="BS177" s="36"/>
      <c r="BT177" s="36"/>
      <c r="BU177" s="36"/>
      <c r="BV177" s="36"/>
      <c r="BW177" s="36"/>
      <c r="BX177" s="36"/>
      <c r="BY177" s="36"/>
      <c r="BZ177" s="36"/>
      <c r="CA177" s="36"/>
      <c r="CB177" s="36"/>
      <c r="CC177" s="36"/>
      <c r="CD177" s="36"/>
      <c r="CE177" s="36"/>
      <c r="CF177" s="36"/>
      <c r="CG177" s="36"/>
      <c r="CH177" s="36"/>
      <c r="CI177" s="36"/>
      <c r="CJ177" s="36"/>
      <c r="CK177" s="36"/>
      <c r="CL177" s="36"/>
      <c r="CM177" s="36"/>
      <c r="CN177" s="36"/>
      <c r="CO177" s="36"/>
      <c r="CP177" s="36"/>
      <c r="CQ177" s="36"/>
      <c r="CR177" s="36"/>
      <c r="CS177" s="36"/>
      <c r="CT177" s="36"/>
      <c r="CU177" s="36"/>
      <c r="CV177" s="36"/>
      <c r="CW177" s="36"/>
      <c r="CX177" s="36"/>
      <c r="CY177" s="36"/>
      <c r="CZ177" s="36"/>
      <c r="DA177" s="36"/>
      <c r="DB177" s="36"/>
      <c r="DC177" s="36"/>
      <c r="DD177" s="36"/>
      <c r="DE177" s="36"/>
      <c r="DF177" s="36"/>
      <c r="DG177" s="36"/>
      <c r="DH177" s="36"/>
      <c r="DI177" s="36"/>
      <c r="DJ177" s="36"/>
      <c r="DK177" s="36"/>
      <c r="DL177" s="36"/>
      <c r="DM177" s="36"/>
      <c r="DN177" s="36"/>
      <c r="DO177" s="36"/>
      <c r="DP177" s="55">
        <v>0</v>
      </c>
    </row>
    <row r="178" spans="1:120" hidden="1" x14ac:dyDescent="0.25">
      <c r="A178" s="35">
        <v>100</v>
      </c>
      <c r="B178" s="36" t="s">
        <v>321</v>
      </c>
      <c r="C178" s="36" t="s">
        <v>28</v>
      </c>
      <c r="D178" s="36" t="s">
        <v>11</v>
      </c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  <c r="BO178" s="36"/>
      <c r="BP178" s="36"/>
      <c r="BQ178" s="36"/>
      <c r="BR178" s="36"/>
      <c r="BS178" s="36"/>
      <c r="BT178" s="36"/>
      <c r="BU178" s="36"/>
      <c r="BV178" s="36"/>
      <c r="BW178" s="36"/>
      <c r="BX178" s="36"/>
      <c r="BY178" s="36"/>
      <c r="BZ178" s="36"/>
      <c r="CA178" s="36"/>
      <c r="CB178" s="36"/>
      <c r="CC178" s="36"/>
      <c r="CD178" s="36"/>
      <c r="CE178" s="36"/>
      <c r="CF178" s="36"/>
      <c r="CG178" s="36"/>
      <c r="CH178" s="36"/>
      <c r="CI178" s="36"/>
      <c r="CJ178" s="36"/>
      <c r="CK178" s="36"/>
      <c r="CL178" s="36"/>
      <c r="CM178" s="36"/>
      <c r="CN178" s="36"/>
      <c r="CO178" s="36"/>
      <c r="CP178" s="36"/>
      <c r="CQ178" s="36"/>
      <c r="CR178" s="36"/>
      <c r="CS178" s="36"/>
      <c r="CT178" s="36"/>
      <c r="CU178" s="36"/>
      <c r="CV178" s="36"/>
      <c r="CW178" s="36"/>
      <c r="CX178" s="36"/>
      <c r="CY178" s="36"/>
      <c r="CZ178" s="36"/>
      <c r="DA178" s="36"/>
      <c r="DB178" s="36"/>
      <c r="DC178" s="36"/>
      <c r="DD178" s="36"/>
      <c r="DE178" s="36"/>
      <c r="DF178" s="36"/>
      <c r="DG178" s="36"/>
      <c r="DH178" s="36"/>
      <c r="DI178" s="36"/>
      <c r="DJ178" s="36"/>
      <c r="DK178" s="36">
        <v>1</v>
      </c>
      <c r="DL178" s="36"/>
      <c r="DM178" s="36"/>
      <c r="DN178" s="36"/>
      <c r="DO178" s="36"/>
      <c r="DP178" s="56">
        <v>6</v>
      </c>
    </row>
    <row r="179" spans="1:120" hidden="1" x14ac:dyDescent="0.25">
      <c r="A179" s="35">
        <v>100</v>
      </c>
      <c r="B179" s="36" t="s">
        <v>321</v>
      </c>
      <c r="C179" s="36" t="s">
        <v>28</v>
      </c>
      <c r="D179" s="36" t="s">
        <v>11</v>
      </c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  <c r="BO179" s="36"/>
      <c r="BP179" s="36"/>
      <c r="BQ179" s="36"/>
      <c r="BR179" s="36"/>
      <c r="BS179" s="36"/>
      <c r="BT179" s="36"/>
      <c r="BU179" s="36"/>
      <c r="BV179" s="36"/>
      <c r="BW179" s="36"/>
      <c r="BX179" s="36"/>
      <c r="BY179" s="36"/>
      <c r="BZ179" s="36"/>
      <c r="CA179" s="36"/>
      <c r="CB179" s="36"/>
      <c r="CC179" s="36"/>
      <c r="CD179" s="36"/>
      <c r="CE179" s="36"/>
      <c r="CF179" s="36"/>
      <c r="CG179" s="36"/>
      <c r="CH179" s="36"/>
      <c r="CI179" s="36"/>
      <c r="CJ179" s="36"/>
      <c r="CK179" s="36"/>
      <c r="CL179" s="36"/>
      <c r="CM179" s="36"/>
      <c r="CN179" s="36"/>
      <c r="CO179" s="36"/>
      <c r="CP179" s="36"/>
      <c r="CQ179" s="36"/>
      <c r="CR179" s="36"/>
      <c r="CS179" s="36"/>
      <c r="CT179" s="36"/>
      <c r="CU179" s="36"/>
      <c r="CV179" s="36"/>
      <c r="CW179" s="36"/>
      <c r="CX179" s="36"/>
      <c r="CY179" s="36"/>
      <c r="CZ179" s="36"/>
      <c r="DA179" s="36"/>
      <c r="DB179" s="36"/>
      <c r="DC179" s="36"/>
      <c r="DD179" s="36"/>
      <c r="DE179" s="36"/>
      <c r="DF179" s="36"/>
      <c r="DG179" s="36"/>
      <c r="DH179" s="36">
        <v>5</v>
      </c>
      <c r="DI179" s="36"/>
      <c r="DJ179" s="36"/>
      <c r="DK179" s="36"/>
      <c r="DL179" s="36"/>
      <c r="DM179" s="36"/>
      <c r="DN179" s="36"/>
      <c r="DO179" s="36"/>
      <c r="DP179" s="56">
        <v>2</v>
      </c>
    </row>
    <row r="180" spans="1:120" hidden="1" x14ac:dyDescent="0.25">
      <c r="A180" s="35">
        <v>100</v>
      </c>
      <c r="B180" s="36" t="s">
        <v>321</v>
      </c>
      <c r="C180" s="36" t="s">
        <v>28</v>
      </c>
      <c r="D180" s="36" t="s">
        <v>11</v>
      </c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6"/>
      <c r="BM180" s="36"/>
      <c r="BN180" s="36"/>
      <c r="BO180" s="36"/>
      <c r="BP180" s="36"/>
      <c r="BQ180" s="36"/>
      <c r="BR180" s="36"/>
      <c r="BS180" s="36"/>
      <c r="BT180" s="36"/>
      <c r="BU180" s="36"/>
      <c r="BV180" s="36"/>
      <c r="BW180" s="36"/>
      <c r="BX180" s="36"/>
      <c r="BY180" s="36"/>
      <c r="BZ180" s="36"/>
      <c r="CA180" s="36"/>
      <c r="CB180" s="36"/>
      <c r="CC180" s="36"/>
      <c r="CD180" s="36"/>
      <c r="CE180" s="36"/>
      <c r="CF180" s="36"/>
      <c r="CG180" s="36"/>
      <c r="CH180" s="36"/>
      <c r="CI180" s="36"/>
      <c r="CJ180" s="36"/>
      <c r="CK180" s="36"/>
      <c r="CL180" s="36"/>
      <c r="CM180" s="36"/>
      <c r="CN180" s="36"/>
      <c r="CO180" s="36"/>
      <c r="CP180" s="36"/>
      <c r="CQ180" s="36"/>
      <c r="CR180" s="36"/>
      <c r="CS180" s="36"/>
      <c r="CT180" s="36"/>
      <c r="CU180" s="36"/>
      <c r="CV180" s="36"/>
      <c r="CW180" s="36"/>
      <c r="CX180" s="36">
        <v>3</v>
      </c>
      <c r="CY180" s="36"/>
      <c r="CZ180" s="36"/>
      <c r="DA180" s="36"/>
      <c r="DB180" s="36"/>
      <c r="DC180" s="36"/>
      <c r="DD180" s="36"/>
      <c r="DE180" s="36"/>
      <c r="DF180" s="36"/>
      <c r="DG180" s="36"/>
      <c r="DH180" s="36"/>
      <c r="DI180" s="36"/>
      <c r="DJ180" s="36"/>
      <c r="DK180" s="36"/>
      <c r="DL180" s="36"/>
      <c r="DM180" s="36"/>
      <c r="DN180" s="36"/>
      <c r="DO180" s="36"/>
      <c r="DP180" s="56">
        <v>8</v>
      </c>
    </row>
    <row r="181" spans="1:120" hidden="1" x14ac:dyDescent="0.25">
      <c r="A181" s="35">
        <v>100</v>
      </c>
      <c r="B181" s="36" t="s">
        <v>321</v>
      </c>
      <c r="C181" s="36" t="s">
        <v>28</v>
      </c>
      <c r="D181" s="36" t="s">
        <v>11</v>
      </c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  <c r="BN181" s="36"/>
      <c r="BO181" s="36"/>
      <c r="BP181" s="36"/>
      <c r="BQ181" s="36"/>
      <c r="BR181" s="36"/>
      <c r="BS181" s="36"/>
      <c r="BT181" s="36"/>
      <c r="BU181" s="36"/>
      <c r="BV181" s="36"/>
      <c r="BW181" s="36"/>
      <c r="BX181" s="36"/>
      <c r="BY181" s="36"/>
      <c r="BZ181" s="36"/>
      <c r="CA181" s="36"/>
      <c r="CB181" s="36"/>
      <c r="CC181" s="36"/>
      <c r="CD181" s="36"/>
      <c r="CE181" s="36"/>
      <c r="CF181" s="36"/>
      <c r="CG181" s="36"/>
      <c r="CH181" s="36"/>
      <c r="CI181" s="36"/>
      <c r="CJ181" s="36"/>
      <c r="CK181" s="36"/>
      <c r="CL181" s="36"/>
      <c r="CM181" s="36"/>
      <c r="CN181" s="36"/>
      <c r="CO181" s="36"/>
      <c r="CP181" s="36"/>
      <c r="CQ181" s="36"/>
      <c r="CR181" s="36"/>
      <c r="CS181" s="36"/>
      <c r="CT181" s="36">
        <v>5</v>
      </c>
      <c r="CU181" s="36"/>
      <c r="CV181" s="36"/>
      <c r="CW181" s="36"/>
      <c r="CX181" s="36"/>
      <c r="CY181" s="36"/>
      <c r="CZ181" s="36"/>
      <c r="DA181" s="36"/>
      <c r="DB181" s="36"/>
      <c r="DC181" s="36"/>
      <c r="DD181" s="36"/>
      <c r="DE181" s="36"/>
      <c r="DF181" s="36"/>
      <c r="DG181" s="36"/>
      <c r="DH181" s="36"/>
      <c r="DI181" s="36"/>
      <c r="DJ181" s="36"/>
      <c r="DK181" s="36"/>
      <c r="DL181" s="36"/>
      <c r="DM181" s="36"/>
      <c r="DN181" s="36"/>
      <c r="DO181" s="36"/>
      <c r="DP181" s="56">
        <v>4</v>
      </c>
    </row>
    <row r="182" spans="1:120" hidden="1" x14ac:dyDescent="0.25">
      <c r="A182" s="35">
        <v>98</v>
      </c>
      <c r="B182" s="36" t="s">
        <v>322</v>
      </c>
      <c r="C182" s="36" t="s">
        <v>28</v>
      </c>
      <c r="D182" s="36" t="s">
        <v>11</v>
      </c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  <c r="BQ182" s="36"/>
      <c r="BR182" s="36"/>
      <c r="BS182" s="36"/>
      <c r="BT182" s="36"/>
      <c r="BU182" s="36"/>
      <c r="BV182" s="36"/>
      <c r="BW182" s="36"/>
      <c r="BX182" s="36"/>
      <c r="BY182" s="36"/>
      <c r="BZ182" s="36"/>
      <c r="CA182" s="36"/>
      <c r="CB182" s="36"/>
      <c r="CC182" s="36"/>
      <c r="CD182" s="36"/>
      <c r="CE182" s="36"/>
      <c r="CF182" s="36"/>
      <c r="CG182" s="36"/>
      <c r="CH182" s="36"/>
      <c r="CI182" s="36"/>
      <c r="CJ182" s="36"/>
      <c r="CK182" s="36"/>
      <c r="CL182" s="36"/>
      <c r="CM182" s="36"/>
      <c r="CN182" s="36"/>
      <c r="CO182" s="36"/>
      <c r="CP182" s="36"/>
      <c r="CQ182" s="36"/>
      <c r="CR182" s="36"/>
      <c r="CS182" s="36"/>
      <c r="CT182" s="36"/>
      <c r="CU182" s="36"/>
      <c r="CV182" s="36"/>
      <c r="CW182" s="36"/>
      <c r="CX182" s="36"/>
      <c r="CY182" s="36"/>
      <c r="CZ182" s="36"/>
      <c r="DA182" s="36"/>
      <c r="DB182" s="36"/>
      <c r="DC182" s="36"/>
      <c r="DD182" s="36"/>
      <c r="DE182" s="36"/>
      <c r="DF182" s="36"/>
      <c r="DG182" s="36"/>
      <c r="DH182" s="36"/>
      <c r="DI182" s="36"/>
      <c r="DJ182" s="36"/>
      <c r="DK182" s="36"/>
      <c r="DL182" s="36"/>
      <c r="DM182" s="36"/>
      <c r="DN182" s="36"/>
      <c r="DO182" s="36">
        <v>8</v>
      </c>
      <c r="DP182" s="55">
        <v>0</v>
      </c>
    </row>
    <row r="183" spans="1:120" hidden="1" x14ac:dyDescent="0.25">
      <c r="A183" s="35">
        <v>98</v>
      </c>
      <c r="B183" s="36" t="s">
        <v>322</v>
      </c>
      <c r="C183" s="36" t="s">
        <v>28</v>
      </c>
      <c r="D183" s="36" t="s">
        <v>11</v>
      </c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  <c r="BG183" s="36"/>
      <c r="BH183" s="36"/>
      <c r="BI183" s="36"/>
      <c r="BJ183" s="36"/>
      <c r="BK183" s="36"/>
      <c r="BL183" s="36"/>
      <c r="BM183" s="36"/>
      <c r="BN183" s="36"/>
      <c r="BO183" s="36"/>
      <c r="BP183" s="36"/>
      <c r="BQ183" s="36"/>
      <c r="BR183" s="36"/>
      <c r="BS183" s="36"/>
      <c r="BT183" s="36"/>
      <c r="BU183" s="36"/>
      <c r="BV183" s="36"/>
      <c r="BW183" s="36"/>
      <c r="BX183" s="36"/>
      <c r="BY183" s="36"/>
      <c r="BZ183" s="36"/>
      <c r="CA183" s="36"/>
      <c r="CB183" s="36"/>
      <c r="CC183" s="36"/>
      <c r="CD183" s="36"/>
      <c r="CE183" s="36"/>
      <c r="CF183" s="36"/>
      <c r="CG183" s="36"/>
      <c r="CH183" s="36"/>
      <c r="CI183" s="36"/>
      <c r="CJ183" s="36"/>
      <c r="CK183" s="36"/>
      <c r="CL183" s="36"/>
      <c r="CM183" s="36"/>
      <c r="CN183" s="36"/>
      <c r="CO183" s="36"/>
      <c r="CP183" s="36"/>
      <c r="CQ183" s="36"/>
      <c r="CR183" s="36"/>
      <c r="CS183" s="36"/>
      <c r="CT183" s="36"/>
      <c r="CU183" s="36"/>
      <c r="CV183" s="36"/>
      <c r="CW183" s="36"/>
      <c r="CX183" s="36"/>
      <c r="CY183" s="36"/>
      <c r="CZ183" s="36">
        <v>6</v>
      </c>
      <c r="DA183" s="36"/>
      <c r="DB183" s="36"/>
      <c r="DC183" s="36"/>
      <c r="DD183" s="36"/>
      <c r="DE183" s="36"/>
      <c r="DF183" s="36"/>
      <c r="DG183" s="36"/>
      <c r="DH183" s="36"/>
      <c r="DI183" s="36"/>
      <c r="DJ183" s="36"/>
      <c r="DK183" s="36"/>
      <c r="DL183" s="36"/>
      <c r="DM183" s="36"/>
      <c r="DN183" s="36"/>
      <c r="DO183" s="36"/>
      <c r="DP183" s="56">
        <v>2</v>
      </c>
    </row>
    <row r="184" spans="1:120" hidden="1" x14ac:dyDescent="0.25">
      <c r="A184" s="35">
        <v>112</v>
      </c>
      <c r="B184" s="36" t="s">
        <v>238</v>
      </c>
      <c r="C184" s="36" t="s">
        <v>28</v>
      </c>
      <c r="D184" s="36" t="s">
        <v>11</v>
      </c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  <c r="BN184" s="36"/>
      <c r="BO184" s="36"/>
      <c r="BP184" s="36"/>
      <c r="BQ184" s="36"/>
      <c r="BR184" s="36"/>
      <c r="BS184" s="36"/>
      <c r="BT184" s="36"/>
      <c r="BU184" s="36"/>
      <c r="BV184" s="36"/>
      <c r="BW184" s="36"/>
      <c r="BX184" s="36"/>
      <c r="BY184" s="36"/>
      <c r="BZ184" s="36"/>
      <c r="CA184" s="36"/>
      <c r="CB184" s="36"/>
      <c r="CC184" s="36"/>
      <c r="CD184" s="36"/>
      <c r="CE184" s="36"/>
      <c r="CF184" s="36"/>
      <c r="CG184" s="36"/>
      <c r="CH184" s="36"/>
      <c r="CI184" s="36"/>
      <c r="CJ184" s="36"/>
      <c r="CK184" s="36"/>
      <c r="CL184" s="36"/>
      <c r="CM184" s="36"/>
      <c r="CN184" s="36"/>
      <c r="CO184" s="36"/>
      <c r="CP184" s="36"/>
      <c r="CQ184" s="36"/>
      <c r="CR184" s="36"/>
      <c r="CS184" s="36"/>
      <c r="CT184" s="36"/>
      <c r="CU184" s="36"/>
      <c r="CV184" s="36"/>
      <c r="CW184" s="36"/>
      <c r="CX184" s="36"/>
      <c r="CY184" s="36"/>
      <c r="CZ184" s="36"/>
      <c r="DA184" s="36"/>
      <c r="DB184" s="36"/>
      <c r="DC184" s="36"/>
      <c r="DD184" s="36"/>
      <c r="DE184" s="36"/>
      <c r="DF184" s="36"/>
      <c r="DG184" s="36"/>
      <c r="DH184" s="36"/>
      <c r="DI184" s="36">
        <v>2</v>
      </c>
      <c r="DJ184" s="36"/>
      <c r="DK184" s="36"/>
      <c r="DL184" s="36"/>
      <c r="DM184" s="36"/>
      <c r="DN184" s="36"/>
      <c r="DO184" s="36"/>
      <c r="DP184" s="56">
        <v>8</v>
      </c>
    </row>
    <row r="185" spans="1:120" hidden="1" x14ac:dyDescent="0.25">
      <c r="A185" s="38">
        <v>112</v>
      </c>
      <c r="B185" s="39" t="s">
        <v>238</v>
      </c>
      <c r="C185" s="39" t="s">
        <v>28</v>
      </c>
      <c r="D185" s="39" t="s">
        <v>11</v>
      </c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9"/>
      <c r="BQ185" s="39"/>
      <c r="BR185" s="39"/>
      <c r="BS185" s="39"/>
      <c r="BT185" s="39"/>
      <c r="BU185" s="39"/>
      <c r="BV185" s="39"/>
      <c r="BW185" s="39"/>
      <c r="BX185" s="39"/>
      <c r="BY185" s="39"/>
      <c r="BZ185" s="39"/>
      <c r="CA185" s="39"/>
      <c r="CB185" s="39"/>
      <c r="CC185" s="39"/>
      <c r="CD185" s="39"/>
      <c r="CE185" s="39"/>
      <c r="CF185" s="39"/>
      <c r="CG185" s="39"/>
      <c r="CH185" s="39"/>
      <c r="CI185" s="39"/>
      <c r="CJ185" s="39"/>
      <c r="CK185" s="39"/>
      <c r="CL185" s="39"/>
      <c r="CM185" s="39"/>
      <c r="CN185" s="39"/>
      <c r="CO185" s="39"/>
      <c r="CP185" s="39"/>
      <c r="CQ185" s="39"/>
      <c r="CR185" s="39"/>
      <c r="CS185" s="39"/>
      <c r="CT185" s="39"/>
      <c r="CU185" s="39"/>
      <c r="CV185" s="39"/>
      <c r="CW185" s="39"/>
      <c r="CX185" s="39"/>
      <c r="CY185" s="39"/>
      <c r="CZ185" s="39"/>
      <c r="DA185" s="39">
        <v>1</v>
      </c>
      <c r="DB185" s="39"/>
      <c r="DC185" s="39"/>
      <c r="DD185" s="39"/>
      <c r="DE185" s="39"/>
      <c r="DF185" s="39"/>
      <c r="DG185" s="39"/>
      <c r="DH185" s="39"/>
      <c r="DI185" s="39"/>
      <c r="DJ185" s="39"/>
      <c r="DK185" s="39"/>
      <c r="DL185" s="39"/>
      <c r="DM185" s="39"/>
      <c r="DN185" s="39"/>
      <c r="DO185" s="39"/>
      <c r="DP185" s="58">
        <v>12</v>
      </c>
    </row>
    <row r="186" spans="1:120" hidden="1" x14ac:dyDescent="0.25">
      <c r="A186" s="35">
        <v>112</v>
      </c>
      <c r="B186" s="36" t="s">
        <v>238</v>
      </c>
      <c r="C186" s="36" t="s">
        <v>28</v>
      </c>
      <c r="D186" s="36" t="s">
        <v>11</v>
      </c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  <c r="BN186" s="36"/>
      <c r="BO186" s="36"/>
      <c r="BP186" s="36"/>
      <c r="BQ186" s="36"/>
      <c r="BR186" s="36"/>
      <c r="BS186" s="36"/>
      <c r="BT186" s="36"/>
      <c r="BU186" s="36"/>
      <c r="BV186" s="36"/>
      <c r="BW186" s="36"/>
      <c r="BX186" s="36"/>
      <c r="BY186" s="36"/>
      <c r="BZ186" s="36"/>
      <c r="CA186" s="36"/>
      <c r="CB186" s="36"/>
      <c r="CC186" s="36"/>
      <c r="CD186" s="36"/>
      <c r="CE186" s="36"/>
      <c r="CF186" s="36"/>
      <c r="CG186" s="36"/>
      <c r="CH186" s="36"/>
      <c r="CI186" s="36"/>
      <c r="CJ186" s="36"/>
      <c r="CK186" s="36"/>
      <c r="CL186" s="36"/>
      <c r="CM186" s="36"/>
      <c r="CN186" s="36"/>
      <c r="CO186" s="36"/>
      <c r="CP186" s="36"/>
      <c r="CQ186" s="36"/>
      <c r="CR186" s="36"/>
      <c r="CS186" s="36">
        <v>1</v>
      </c>
      <c r="CT186" s="36"/>
      <c r="CU186" s="36"/>
      <c r="CV186" s="36"/>
      <c r="CW186" s="36"/>
      <c r="CX186" s="36"/>
      <c r="CY186" s="36"/>
      <c r="CZ186" s="36"/>
      <c r="DA186" s="36"/>
      <c r="DB186" s="36"/>
      <c r="DC186" s="36"/>
      <c r="DD186" s="36"/>
      <c r="DE186" s="36"/>
      <c r="DF186" s="36"/>
      <c r="DG186" s="36"/>
      <c r="DH186" s="36"/>
      <c r="DI186" s="36"/>
      <c r="DJ186" s="36"/>
      <c r="DK186" s="36"/>
      <c r="DL186" s="36"/>
      <c r="DM186" s="36"/>
      <c r="DN186" s="36"/>
      <c r="DO186" s="36"/>
      <c r="DP186" s="56">
        <v>18</v>
      </c>
    </row>
    <row r="187" spans="1:120" hidden="1" x14ac:dyDescent="0.25">
      <c r="A187" s="35">
        <v>112</v>
      </c>
      <c r="B187" s="36" t="s">
        <v>238</v>
      </c>
      <c r="C187" s="36" t="s">
        <v>28</v>
      </c>
      <c r="D187" s="36" t="s">
        <v>11</v>
      </c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/>
      <c r="BI187" s="36"/>
      <c r="BJ187" s="36"/>
      <c r="BK187" s="36"/>
      <c r="BL187" s="36"/>
      <c r="BM187" s="36"/>
      <c r="BN187" s="36"/>
      <c r="BO187" s="36"/>
      <c r="BP187" s="36"/>
      <c r="BQ187" s="36"/>
      <c r="BR187" s="36"/>
      <c r="BS187" s="36"/>
      <c r="BT187" s="36"/>
      <c r="BU187" s="36"/>
      <c r="BV187" s="36"/>
      <c r="BW187" s="36"/>
      <c r="BX187" s="36"/>
      <c r="BY187" s="36"/>
      <c r="BZ187" s="36">
        <v>2</v>
      </c>
      <c r="CA187" s="36"/>
      <c r="CB187" s="36"/>
      <c r="CC187" s="36"/>
      <c r="CD187" s="36"/>
      <c r="CE187" s="36"/>
      <c r="CF187" s="36"/>
      <c r="CG187" s="36"/>
      <c r="CH187" s="36"/>
      <c r="CI187" s="36"/>
      <c r="CJ187" s="36"/>
      <c r="CK187" s="36"/>
      <c r="CL187" s="36"/>
      <c r="CM187" s="36"/>
      <c r="CN187" s="36"/>
      <c r="CO187" s="36"/>
      <c r="CP187" s="36"/>
      <c r="CQ187" s="36"/>
      <c r="CR187" s="36"/>
      <c r="CS187" s="36"/>
      <c r="CT187" s="36"/>
      <c r="CU187" s="36"/>
      <c r="CV187" s="36"/>
      <c r="CW187" s="36"/>
      <c r="CX187" s="36"/>
      <c r="CY187" s="36"/>
      <c r="CZ187" s="36"/>
      <c r="DA187" s="36"/>
      <c r="DB187" s="36"/>
      <c r="DC187" s="36"/>
      <c r="DD187" s="36"/>
      <c r="DE187" s="36"/>
      <c r="DF187" s="36"/>
      <c r="DG187" s="36"/>
      <c r="DH187" s="36"/>
      <c r="DI187" s="36"/>
      <c r="DJ187" s="36"/>
      <c r="DK187" s="36"/>
      <c r="DL187" s="36"/>
      <c r="DM187" s="36"/>
      <c r="DN187" s="36"/>
      <c r="DO187" s="36"/>
      <c r="DP187" s="55">
        <v>0</v>
      </c>
    </row>
    <row r="188" spans="1:120" hidden="1" x14ac:dyDescent="0.25">
      <c r="A188" s="35">
        <v>68</v>
      </c>
      <c r="B188" s="36" t="s">
        <v>325</v>
      </c>
      <c r="C188" s="36" t="s">
        <v>28</v>
      </c>
      <c r="D188" s="36" t="s">
        <v>11</v>
      </c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  <c r="AZ188" s="36"/>
      <c r="BA188" s="36"/>
      <c r="BB188" s="36"/>
      <c r="BC188" s="36"/>
      <c r="BD188" s="36"/>
      <c r="BE188" s="36"/>
      <c r="BF188" s="36"/>
      <c r="BG188" s="36"/>
      <c r="BH188" s="36"/>
      <c r="BI188" s="36"/>
      <c r="BJ188" s="36"/>
      <c r="BK188" s="36">
        <v>7</v>
      </c>
      <c r="BL188" s="36"/>
      <c r="BM188" s="36"/>
      <c r="BN188" s="36"/>
      <c r="BO188" s="36"/>
      <c r="BP188" s="36"/>
      <c r="BQ188" s="36"/>
      <c r="BR188" s="36"/>
      <c r="BS188" s="36"/>
      <c r="BT188" s="36"/>
      <c r="BU188" s="36"/>
      <c r="BV188" s="36"/>
      <c r="BW188" s="36"/>
      <c r="BX188" s="36"/>
      <c r="BY188" s="36"/>
      <c r="BZ188" s="36"/>
      <c r="CA188" s="36"/>
      <c r="CB188" s="36"/>
      <c r="CC188" s="36"/>
      <c r="CD188" s="36"/>
      <c r="CE188" s="36"/>
      <c r="CF188" s="36"/>
      <c r="CG188" s="36"/>
      <c r="CH188" s="36"/>
      <c r="CI188" s="36"/>
      <c r="CJ188" s="36"/>
      <c r="CK188" s="36"/>
      <c r="CL188" s="36"/>
      <c r="CM188" s="36"/>
      <c r="CN188" s="36"/>
      <c r="CO188" s="36"/>
      <c r="CP188" s="36"/>
      <c r="CQ188" s="36"/>
      <c r="CR188" s="36"/>
      <c r="CS188" s="36"/>
      <c r="CT188" s="36"/>
      <c r="CU188" s="36"/>
      <c r="CV188" s="36"/>
      <c r="CW188" s="36"/>
      <c r="CX188" s="36"/>
      <c r="CY188" s="36"/>
      <c r="CZ188" s="36"/>
      <c r="DA188" s="36"/>
      <c r="DB188" s="36"/>
      <c r="DC188" s="36"/>
      <c r="DD188" s="36"/>
      <c r="DE188" s="36"/>
      <c r="DF188" s="36"/>
      <c r="DG188" s="36"/>
      <c r="DH188" s="36"/>
      <c r="DI188" s="36"/>
      <c r="DJ188" s="36"/>
      <c r="DK188" s="36"/>
      <c r="DL188" s="36"/>
      <c r="DM188" s="36"/>
      <c r="DN188" s="36"/>
      <c r="DO188" s="36"/>
      <c r="DP188" s="55">
        <v>0</v>
      </c>
    </row>
    <row r="189" spans="1:120" hidden="1" x14ac:dyDescent="0.25">
      <c r="A189" s="35">
        <v>88</v>
      </c>
      <c r="B189" s="36" t="s">
        <v>330</v>
      </c>
      <c r="C189" s="36" t="s">
        <v>28</v>
      </c>
      <c r="D189" s="36" t="s">
        <v>11</v>
      </c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  <c r="BD189" s="36"/>
      <c r="BE189" s="36"/>
      <c r="BF189" s="36"/>
      <c r="BG189" s="36"/>
      <c r="BH189" s="36"/>
      <c r="BI189" s="36"/>
      <c r="BJ189" s="36"/>
      <c r="BK189" s="36"/>
      <c r="BL189" s="36"/>
      <c r="BM189" s="36"/>
      <c r="BN189" s="36"/>
      <c r="BO189" s="36"/>
      <c r="BP189" s="36"/>
      <c r="BQ189" s="36"/>
      <c r="BR189" s="36"/>
      <c r="BS189" s="36"/>
      <c r="BT189" s="36"/>
      <c r="BU189" s="36"/>
      <c r="BV189" s="36"/>
      <c r="BW189" s="36"/>
      <c r="BX189" s="36"/>
      <c r="BY189" s="36"/>
      <c r="BZ189" s="36"/>
      <c r="CA189" s="36"/>
      <c r="CB189" s="36"/>
      <c r="CC189" s="36"/>
      <c r="CD189" s="36"/>
      <c r="CE189" s="36"/>
      <c r="CF189" s="36"/>
      <c r="CG189" s="36"/>
      <c r="CH189" s="36"/>
      <c r="CI189" s="36"/>
      <c r="CJ189" s="36"/>
      <c r="CK189" s="36"/>
      <c r="CL189" s="36"/>
      <c r="CM189" s="36"/>
      <c r="CN189" s="36"/>
      <c r="CO189" s="36"/>
      <c r="CP189" s="36"/>
      <c r="CQ189" s="36"/>
      <c r="CR189" s="36"/>
      <c r="CS189" s="36"/>
      <c r="CT189" s="36"/>
      <c r="CU189" s="36"/>
      <c r="CV189" s="36"/>
      <c r="CW189" s="36"/>
      <c r="CX189" s="36"/>
      <c r="CY189" s="36"/>
      <c r="CZ189" s="36"/>
      <c r="DA189" s="36"/>
      <c r="DB189" s="36"/>
      <c r="DC189" s="36"/>
      <c r="DD189" s="36"/>
      <c r="DE189" s="36"/>
      <c r="DF189" s="36"/>
      <c r="DG189" s="36"/>
      <c r="DH189" s="36"/>
      <c r="DI189" s="36"/>
      <c r="DJ189" s="36"/>
      <c r="DK189" s="36"/>
      <c r="DL189" s="36"/>
      <c r="DM189" s="36"/>
      <c r="DN189" s="36"/>
      <c r="DO189" s="36">
        <v>5</v>
      </c>
      <c r="DP189" s="56">
        <v>2</v>
      </c>
    </row>
    <row r="190" spans="1:120" hidden="1" x14ac:dyDescent="0.25">
      <c r="A190" s="35">
        <v>88</v>
      </c>
      <c r="B190" s="36" t="s">
        <v>330</v>
      </c>
      <c r="C190" s="36" t="s">
        <v>28</v>
      </c>
      <c r="D190" s="36" t="s">
        <v>11</v>
      </c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/>
      <c r="BI190" s="36"/>
      <c r="BJ190" s="36"/>
      <c r="BK190" s="36"/>
      <c r="BL190" s="36"/>
      <c r="BM190" s="36"/>
      <c r="BN190" s="36"/>
      <c r="BO190" s="36"/>
      <c r="BP190" s="36"/>
      <c r="BQ190" s="36"/>
      <c r="BR190" s="36"/>
      <c r="BS190" s="36"/>
      <c r="BT190" s="36"/>
      <c r="BU190" s="36"/>
      <c r="BV190" s="36"/>
      <c r="BW190" s="36"/>
      <c r="BX190" s="36"/>
      <c r="BY190" s="36"/>
      <c r="BZ190" s="36"/>
      <c r="CA190" s="36"/>
      <c r="CB190" s="36"/>
      <c r="CC190" s="36"/>
      <c r="CD190" s="36"/>
      <c r="CE190" s="36"/>
      <c r="CF190" s="36"/>
      <c r="CG190" s="36"/>
      <c r="CH190" s="36"/>
      <c r="CI190" s="36"/>
      <c r="CJ190" s="36"/>
      <c r="CK190" s="36"/>
      <c r="CL190" s="36"/>
      <c r="CM190" s="36"/>
      <c r="CN190" s="36"/>
      <c r="CO190" s="36"/>
      <c r="CP190" s="36"/>
      <c r="CQ190" s="36"/>
      <c r="CR190" s="36"/>
      <c r="CS190" s="36"/>
      <c r="CT190" s="36"/>
      <c r="CU190" s="36"/>
      <c r="CV190" s="36"/>
      <c r="CW190" s="36"/>
      <c r="CX190" s="36"/>
      <c r="CY190" s="36"/>
      <c r="CZ190" s="36">
        <v>5</v>
      </c>
      <c r="DA190" s="36"/>
      <c r="DB190" s="36"/>
      <c r="DC190" s="36"/>
      <c r="DD190" s="36"/>
      <c r="DE190" s="36"/>
      <c r="DF190" s="36"/>
      <c r="DG190" s="36"/>
      <c r="DH190" s="36"/>
      <c r="DI190" s="36"/>
      <c r="DJ190" s="36"/>
      <c r="DK190" s="36"/>
      <c r="DL190" s="36"/>
      <c r="DM190" s="36"/>
      <c r="DN190" s="36"/>
      <c r="DO190" s="36"/>
      <c r="DP190" s="56">
        <v>2</v>
      </c>
    </row>
    <row r="191" spans="1:120" hidden="1" x14ac:dyDescent="0.25">
      <c r="A191" s="35">
        <v>74</v>
      </c>
      <c r="B191" s="36" t="s">
        <v>240</v>
      </c>
      <c r="C191" s="36" t="s">
        <v>28</v>
      </c>
      <c r="D191" s="36" t="s">
        <v>11</v>
      </c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F191" s="36"/>
      <c r="BG191" s="36"/>
      <c r="BH191" s="36"/>
      <c r="BI191" s="36"/>
      <c r="BJ191" s="36"/>
      <c r="BK191" s="36"/>
      <c r="BL191" s="36"/>
      <c r="BM191" s="36"/>
      <c r="BN191" s="36"/>
      <c r="BO191" s="36"/>
      <c r="BP191" s="36"/>
      <c r="BQ191" s="36"/>
      <c r="BR191" s="36">
        <v>1</v>
      </c>
      <c r="BS191" s="36"/>
      <c r="BT191" s="36"/>
      <c r="BU191" s="36"/>
      <c r="BV191" s="36"/>
      <c r="BW191" s="36"/>
      <c r="BX191" s="36"/>
      <c r="BY191" s="36"/>
      <c r="BZ191" s="36"/>
      <c r="CA191" s="36"/>
      <c r="CB191" s="36"/>
      <c r="CC191" s="36"/>
      <c r="CD191" s="36"/>
      <c r="CE191" s="36"/>
      <c r="CF191" s="36"/>
      <c r="CG191" s="36"/>
      <c r="CH191" s="36"/>
      <c r="CI191" s="36"/>
      <c r="CJ191" s="36"/>
      <c r="CK191" s="36"/>
      <c r="CL191" s="36"/>
      <c r="CM191" s="36"/>
      <c r="CN191" s="36"/>
      <c r="CO191" s="36"/>
      <c r="CP191" s="36"/>
      <c r="CQ191" s="36"/>
      <c r="CR191" s="36"/>
      <c r="CS191" s="36"/>
      <c r="CT191" s="36"/>
      <c r="CU191" s="36"/>
      <c r="CV191" s="36"/>
      <c r="CW191" s="36"/>
      <c r="CX191" s="36"/>
      <c r="CY191" s="36"/>
      <c r="CZ191" s="36"/>
      <c r="DA191" s="36"/>
      <c r="DB191" s="36"/>
      <c r="DC191" s="36"/>
      <c r="DD191" s="36"/>
      <c r="DE191" s="36"/>
      <c r="DF191" s="36"/>
      <c r="DG191" s="36"/>
      <c r="DH191" s="36"/>
      <c r="DI191" s="36"/>
      <c r="DJ191" s="36"/>
      <c r="DK191" s="36"/>
      <c r="DL191" s="36"/>
      <c r="DM191" s="36"/>
      <c r="DN191" s="36"/>
      <c r="DO191" s="36"/>
      <c r="DP191" s="56">
        <v>12</v>
      </c>
    </row>
    <row r="192" spans="1:120" hidden="1" x14ac:dyDescent="0.25">
      <c r="A192" s="35">
        <v>74</v>
      </c>
      <c r="B192" s="36" t="s">
        <v>240</v>
      </c>
      <c r="C192" s="36" t="s">
        <v>28</v>
      </c>
      <c r="D192" s="36" t="s">
        <v>11</v>
      </c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  <c r="BD192" s="36"/>
      <c r="BE192" s="36"/>
      <c r="BF192" s="36"/>
      <c r="BG192" s="36"/>
      <c r="BH192" s="36"/>
      <c r="BI192" s="36"/>
      <c r="BJ192" s="36"/>
      <c r="BK192" s="36"/>
      <c r="BL192" s="36">
        <v>1</v>
      </c>
      <c r="BM192" s="36"/>
      <c r="BN192" s="36"/>
      <c r="BO192" s="36"/>
      <c r="BP192" s="36"/>
      <c r="BQ192" s="36"/>
      <c r="BR192" s="36"/>
      <c r="BS192" s="36"/>
      <c r="BT192" s="36"/>
      <c r="BU192" s="36"/>
      <c r="BV192" s="36"/>
      <c r="BW192" s="36"/>
      <c r="BX192" s="36"/>
      <c r="BY192" s="36"/>
      <c r="BZ192" s="36"/>
      <c r="CA192" s="36"/>
      <c r="CB192" s="36"/>
      <c r="CC192" s="36"/>
      <c r="CD192" s="36"/>
      <c r="CE192" s="36"/>
      <c r="CF192" s="36"/>
      <c r="CG192" s="36"/>
      <c r="CH192" s="36"/>
      <c r="CI192" s="36"/>
      <c r="CJ192" s="36"/>
      <c r="CK192" s="36"/>
      <c r="CL192" s="36"/>
      <c r="CM192" s="36"/>
      <c r="CN192" s="36"/>
      <c r="CO192" s="36"/>
      <c r="CP192" s="36"/>
      <c r="CQ192" s="36"/>
      <c r="CR192" s="36"/>
      <c r="CS192" s="36"/>
      <c r="CT192" s="36"/>
      <c r="CU192" s="36"/>
      <c r="CV192" s="36"/>
      <c r="CW192" s="36"/>
      <c r="CX192" s="36"/>
      <c r="CY192" s="36"/>
      <c r="CZ192" s="36"/>
      <c r="DA192" s="36"/>
      <c r="DB192" s="36"/>
      <c r="DC192" s="36"/>
      <c r="DD192" s="36"/>
      <c r="DE192" s="36"/>
      <c r="DF192" s="36"/>
      <c r="DG192" s="36"/>
      <c r="DH192" s="36"/>
      <c r="DI192" s="36"/>
      <c r="DJ192" s="36"/>
      <c r="DK192" s="36"/>
      <c r="DL192" s="36"/>
      <c r="DM192" s="36"/>
      <c r="DN192" s="36"/>
      <c r="DO192" s="36"/>
      <c r="DP192" s="56">
        <v>12</v>
      </c>
    </row>
    <row r="193" spans="1:120" hidden="1" x14ac:dyDescent="0.25">
      <c r="A193" s="38">
        <v>74</v>
      </c>
      <c r="B193" s="39" t="s">
        <v>240</v>
      </c>
      <c r="C193" s="39" t="s">
        <v>28</v>
      </c>
      <c r="D193" s="39" t="s">
        <v>11</v>
      </c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>
        <v>2</v>
      </c>
      <c r="BK193" s="39"/>
      <c r="BL193" s="39"/>
      <c r="BM193" s="39"/>
      <c r="BN193" s="39"/>
      <c r="BO193" s="39"/>
      <c r="BP193" s="39"/>
      <c r="BQ193" s="39"/>
      <c r="BR193" s="39"/>
      <c r="BS193" s="39"/>
      <c r="BT193" s="39"/>
      <c r="BU193" s="39"/>
      <c r="BV193" s="39"/>
      <c r="BW193" s="39"/>
      <c r="BX193" s="39"/>
      <c r="BY193" s="39"/>
      <c r="BZ193" s="39"/>
      <c r="CA193" s="39"/>
      <c r="CB193" s="39"/>
      <c r="CC193" s="39"/>
      <c r="CD193" s="39"/>
      <c r="CE193" s="39"/>
      <c r="CF193" s="39"/>
      <c r="CG193" s="39"/>
      <c r="CH193" s="39"/>
      <c r="CI193" s="39"/>
      <c r="CJ193" s="39"/>
      <c r="CK193" s="39"/>
      <c r="CL193" s="39"/>
      <c r="CM193" s="39"/>
      <c r="CN193" s="39"/>
      <c r="CO193" s="39"/>
      <c r="CP193" s="39"/>
      <c r="CQ193" s="39"/>
      <c r="CR193" s="39"/>
      <c r="CS193" s="39"/>
      <c r="CT193" s="39"/>
      <c r="CU193" s="39"/>
      <c r="CV193" s="39"/>
      <c r="CW193" s="39"/>
      <c r="CX193" s="39"/>
      <c r="CY193" s="39"/>
      <c r="CZ193" s="39"/>
      <c r="DA193" s="39"/>
      <c r="DB193" s="39"/>
      <c r="DC193" s="39"/>
      <c r="DD193" s="39"/>
      <c r="DE193" s="39"/>
      <c r="DF193" s="39"/>
      <c r="DG193" s="39"/>
      <c r="DH193" s="39"/>
      <c r="DI193" s="39"/>
      <c r="DJ193" s="39"/>
      <c r="DK193" s="39"/>
      <c r="DL193" s="39"/>
      <c r="DM193" s="39"/>
      <c r="DN193" s="39"/>
      <c r="DO193" s="39"/>
      <c r="DP193" s="58">
        <v>8</v>
      </c>
    </row>
    <row r="194" spans="1:120" hidden="1" x14ac:dyDescent="0.25">
      <c r="A194" s="35">
        <v>74</v>
      </c>
      <c r="B194" s="36" t="s">
        <v>240</v>
      </c>
      <c r="C194" s="36" t="s">
        <v>28</v>
      </c>
      <c r="D194" s="36" t="s">
        <v>11</v>
      </c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  <c r="BE194" s="36"/>
      <c r="BF194" s="36">
        <v>3</v>
      </c>
      <c r="BG194" s="36"/>
      <c r="BH194" s="36"/>
      <c r="BI194" s="36"/>
      <c r="BJ194" s="36"/>
      <c r="BK194" s="36"/>
      <c r="BL194" s="36"/>
      <c r="BM194" s="36"/>
      <c r="BN194" s="36"/>
      <c r="BO194" s="36"/>
      <c r="BP194" s="36"/>
      <c r="BQ194" s="36"/>
      <c r="BR194" s="36"/>
      <c r="BS194" s="36"/>
      <c r="BT194" s="36"/>
      <c r="BU194" s="36"/>
      <c r="BV194" s="36"/>
      <c r="BW194" s="36"/>
      <c r="BX194" s="36"/>
      <c r="BY194" s="36"/>
      <c r="BZ194" s="36"/>
      <c r="CA194" s="36"/>
      <c r="CB194" s="36"/>
      <c r="CC194" s="36"/>
      <c r="CD194" s="36"/>
      <c r="CE194" s="36"/>
      <c r="CF194" s="36"/>
      <c r="CG194" s="36"/>
      <c r="CH194" s="36"/>
      <c r="CI194" s="36"/>
      <c r="CJ194" s="36"/>
      <c r="CK194" s="36"/>
      <c r="CL194" s="36"/>
      <c r="CM194" s="36"/>
      <c r="CN194" s="36"/>
      <c r="CO194" s="36"/>
      <c r="CP194" s="36"/>
      <c r="CQ194" s="36"/>
      <c r="CR194" s="36"/>
      <c r="CS194" s="36"/>
      <c r="CT194" s="36"/>
      <c r="CU194" s="36"/>
      <c r="CV194" s="36"/>
      <c r="CW194" s="36"/>
      <c r="CX194" s="36"/>
      <c r="CY194" s="36"/>
      <c r="CZ194" s="36"/>
      <c r="DA194" s="36"/>
      <c r="DB194" s="36"/>
      <c r="DC194" s="36"/>
      <c r="DD194" s="36"/>
      <c r="DE194" s="36"/>
      <c r="DF194" s="36"/>
      <c r="DG194" s="36"/>
      <c r="DH194" s="36"/>
      <c r="DI194" s="36"/>
      <c r="DJ194" s="36"/>
      <c r="DK194" s="36"/>
      <c r="DL194" s="36"/>
      <c r="DM194" s="36"/>
      <c r="DN194" s="36"/>
      <c r="DO194" s="36"/>
      <c r="DP194" s="56">
        <v>8</v>
      </c>
    </row>
    <row r="195" spans="1:120" hidden="1" x14ac:dyDescent="0.25">
      <c r="A195" s="35">
        <v>282</v>
      </c>
      <c r="B195" s="36" t="s">
        <v>334</v>
      </c>
      <c r="C195" s="36" t="s">
        <v>28</v>
      </c>
      <c r="D195" s="36" t="s">
        <v>11</v>
      </c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  <c r="BE195" s="36"/>
      <c r="BF195" s="36"/>
      <c r="BG195" s="36"/>
      <c r="BH195" s="36"/>
      <c r="BI195" s="36"/>
      <c r="BJ195" s="36"/>
      <c r="BK195" s="36"/>
      <c r="BL195" s="36"/>
      <c r="BM195" s="36"/>
      <c r="BN195" s="36"/>
      <c r="BO195" s="36"/>
      <c r="BP195" s="36"/>
      <c r="BQ195" s="36"/>
      <c r="BR195" s="36"/>
      <c r="BS195" s="36"/>
      <c r="BT195" s="36"/>
      <c r="BU195" s="36"/>
      <c r="BV195" s="36"/>
      <c r="BW195" s="36"/>
      <c r="BX195" s="36"/>
      <c r="BY195" s="36"/>
      <c r="BZ195" s="36"/>
      <c r="CA195" s="36"/>
      <c r="CB195" s="36"/>
      <c r="CC195" s="36"/>
      <c r="CD195" s="36"/>
      <c r="CE195" s="36"/>
      <c r="CF195" s="36"/>
      <c r="CG195" s="36"/>
      <c r="CH195" s="36"/>
      <c r="CI195" s="36"/>
      <c r="CJ195" s="36"/>
      <c r="CK195" s="36"/>
      <c r="CL195" s="36"/>
      <c r="CM195" s="36"/>
      <c r="CN195" s="36"/>
      <c r="CO195" s="36"/>
      <c r="CP195" s="36"/>
      <c r="CQ195" s="36"/>
      <c r="CR195" s="36"/>
      <c r="CS195" s="36"/>
      <c r="CT195" s="36"/>
      <c r="CU195" s="36"/>
      <c r="CV195" s="36"/>
      <c r="CW195" s="36"/>
      <c r="CX195" s="36"/>
      <c r="CY195" s="36"/>
      <c r="CZ195" s="36"/>
      <c r="DA195" s="36"/>
      <c r="DB195" s="36"/>
      <c r="DC195" s="36"/>
      <c r="DD195" s="36"/>
      <c r="DE195" s="36"/>
      <c r="DF195" s="36"/>
      <c r="DG195" s="36"/>
      <c r="DH195" s="36"/>
      <c r="DI195" s="36"/>
      <c r="DJ195" s="36">
        <v>1</v>
      </c>
      <c r="DK195" s="36"/>
      <c r="DL195" s="36"/>
      <c r="DM195" s="36"/>
      <c r="DN195" s="36"/>
      <c r="DO195" s="36"/>
      <c r="DP195" s="56">
        <v>6</v>
      </c>
    </row>
    <row r="196" spans="1:120" hidden="1" x14ac:dyDescent="0.25">
      <c r="A196" s="35">
        <v>282</v>
      </c>
      <c r="B196" s="36" t="s">
        <v>334</v>
      </c>
      <c r="C196" s="36" t="s">
        <v>28</v>
      </c>
      <c r="D196" s="36" t="s">
        <v>11</v>
      </c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/>
      <c r="BD196" s="36"/>
      <c r="BE196" s="36"/>
      <c r="BF196" s="36"/>
      <c r="BG196" s="36"/>
      <c r="BH196" s="36"/>
      <c r="BI196" s="36"/>
      <c r="BJ196" s="36"/>
      <c r="BK196" s="36"/>
      <c r="BL196" s="36"/>
      <c r="BM196" s="36"/>
      <c r="BN196" s="36"/>
      <c r="BO196" s="36"/>
      <c r="BP196" s="36"/>
      <c r="BQ196" s="36"/>
      <c r="BR196" s="36"/>
      <c r="BS196" s="36"/>
      <c r="BT196" s="36"/>
      <c r="BU196" s="36"/>
      <c r="BV196" s="36"/>
      <c r="BW196" s="36"/>
      <c r="BX196" s="36"/>
      <c r="BY196" s="36"/>
      <c r="BZ196" s="36"/>
      <c r="CA196" s="36"/>
      <c r="CB196" s="36"/>
      <c r="CC196" s="36"/>
      <c r="CD196" s="36"/>
      <c r="CE196" s="36"/>
      <c r="CF196" s="36"/>
      <c r="CG196" s="36"/>
      <c r="CH196" s="36"/>
      <c r="CI196" s="36"/>
      <c r="CJ196" s="36"/>
      <c r="CK196" s="36"/>
      <c r="CL196" s="36"/>
      <c r="CM196" s="36"/>
      <c r="CN196" s="36"/>
      <c r="CO196" s="36"/>
      <c r="CP196" s="36"/>
      <c r="CQ196" s="36"/>
      <c r="CR196" s="36"/>
      <c r="CS196" s="36"/>
      <c r="CT196" s="36"/>
      <c r="CU196" s="36"/>
      <c r="CV196" s="36"/>
      <c r="CW196" s="36"/>
      <c r="CX196" s="36"/>
      <c r="CY196" s="36"/>
      <c r="CZ196" s="36"/>
      <c r="DA196" s="36"/>
      <c r="DB196" s="36"/>
      <c r="DC196" s="36"/>
      <c r="DD196" s="36"/>
      <c r="DE196" s="36">
        <v>1</v>
      </c>
      <c r="DF196" s="36"/>
      <c r="DG196" s="36"/>
      <c r="DH196" s="36"/>
      <c r="DI196" s="36"/>
      <c r="DJ196" s="36"/>
      <c r="DK196" s="36"/>
      <c r="DL196" s="36"/>
      <c r="DM196" s="36"/>
      <c r="DN196" s="36"/>
      <c r="DO196" s="36"/>
      <c r="DP196" s="56">
        <v>6</v>
      </c>
    </row>
    <row r="197" spans="1:120" hidden="1" x14ac:dyDescent="0.25">
      <c r="A197" s="38">
        <v>282</v>
      </c>
      <c r="B197" s="39" t="s">
        <v>334</v>
      </c>
      <c r="C197" s="39" t="s">
        <v>28</v>
      </c>
      <c r="D197" s="39" t="s">
        <v>11</v>
      </c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39"/>
      <c r="BQ197" s="39"/>
      <c r="BR197" s="39"/>
      <c r="BS197" s="39"/>
      <c r="BT197" s="39"/>
      <c r="BU197" s="39"/>
      <c r="BV197" s="39"/>
      <c r="BW197" s="39"/>
      <c r="BX197" s="39"/>
      <c r="BY197" s="39"/>
      <c r="BZ197" s="39"/>
      <c r="CA197" s="39"/>
      <c r="CB197" s="39"/>
      <c r="CC197" s="39"/>
      <c r="CD197" s="39"/>
      <c r="CE197" s="39"/>
      <c r="CF197" s="39"/>
      <c r="CG197" s="39"/>
      <c r="CH197" s="39"/>
      <c r="CI197" s="39"/>
      <c r="CJ197" s="39"/>
      <c r="CK197" s="39"/>
      <c r="CL197" s="39"/>
      <c r="CM197" s="39"/>
      <c r="CN197" s="39"/>
      <c r="CO197" s="39"/>
      <c r="CP197" s="39"/>
      <c r="CQ197" s="39"/>
      <c r="CR197" s="39"/>
      <c r="CS197" s="39"/>
      <c r="CT197" s="39"/>
      <c r="CU197" s="39"/>
      <c r="CV197" s="39"/>
      <c r="CW197" s="39"/>
      <c r="CX197" s="39"/>
      <c r="CY197" s="39"/>
      <c r="CZ197" s="39"/>
      <c r="DA197" s="39"/>
      <c r="DB197" s="39">
        <v>1</v>
      </c>
      <c r="DC197" s="39"/>
      <c r="DD197" s="39"/>
      <c r="DE197" s="39"/>
      <c r="DF197" s="39"/>
      <c r="DG197" s="39"/>
      <c r="DH197" s="39"/>
      <c r="DI197" s="39"/>
      <c r="DJ197" s="39"/>
      <c r="DK197" s="39"/>
      <c r="DL197" s="39"/>
      <c r="DM197" s="39"/>
      <c r="DN197" s="39"/>
      <c r="DO197" s="39"/>
      <c r="DP197" s="58">
        <v>6</v>
      </c>
    </row>
    <row r="198" spans="1:120" hidden="1" x14ac:dyDescent="0.25">
      <c r="A198" s="35">
        <v>282</v>
      </c>
      <c r="B198" s="36" t="s">
        <v>334</v>
      </c>
      <c r="C198" s="36" t="s">
        <v>28</v>
      </c>
      <c r="D198" s="36" t="s">
        <v>11</v>
      </c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  <c r="BA198" s="36"/>
      <c r="BB198" s="36"/>
      <c r="BC198" s="36"/>
      <c r="BD198" s="36"/>
      <c r="BE198" s="36"/>
      <c r="BF198" s="36"/>
      <c r="BG198" s="36"/>
      <c r="BH198" s="36"/>
      <c r="BI198" s="36"/>
      <c r="BJ198" s="36"/>
      <c r="BK198" s="36"/>
      <c r="BL198" s="36"/>
      <c r="BM198" s="36"/>
      <c r="BN198" s="36"/>
      <c r="BO198" s="36"/>
      <c r="BP198" s="36"/>
      <c r="BQ198" s="36"/>
      <c r="BR198" s="36"/>
      <c r="BS198" s="36"/>
      <c r="BT198" s="36"/>
      <c r="BU198" s="36"/>
      <c r="BV198" s="36"/>
      <c r="BW198" s="36"/>
      <c r="BX198" s="36"/>
      <c r="BY198" s="36"/>
      <c r="BZ198" s="36"/>
      <c r="CA198" s="36"/>
      <c r="CB198" s="36"/>
      <c r="CC198" s="36"/>
      <c r="CD198" s="36"/>
      <c r="CE198" s="36"/>
      <c r="CF198" s="36"/>
      <c r="CG198" s="36"/>
      <c r="CH198" s="36"/>
      <c r="CI198" s="36"/>
      <c r="CJ198" s="36"/>
      <c r="CK198" s="36"/>
      <c r="CL198" s="36"/>
      <c r="CM198" s="36"/>
      <c r="CN198" s="36"/>
      <c r="CO198" s="36"/>
      <c r="CP198" s="36"/>
      <c r="CQ198" s="36"/>
      <c r="CR198" s="36"/>
      <c r="CS198" s="36"/>
      <c r="CT198" s="36">
        <v>1</v>
      </c>
      <c r="CU198" s="36"/>
      <c r="CV198" s="36"/>
      <c r="CW198" s="36"/>
      <c r="CX198" s="36"/>
      <c r="CY198" s="36"/>
      <c r="CZ198" s="36"/>
      <c r="DA198" s="36"/>
      <c r="DB198" s="36"/>
      <c r="DC198" s="36"/>
      <c r="DD198" s="36"/>
      <c r="DE198" s="36"/>
      <c r="DF198" s="36"/>
      <c r="DG198" s="36"/>
      <c r="DH198" s="36"/>
      <c r="DI198" s="36"/>
      <c r="DJ198" s="36"/>
      <c r="DK198" s="36"/>
      <c r="DL198" s="36"/>
      <c r="DM198" s="36"/>
      <c r="DN198" s="36"/>
      <c r="DO198" s="36"/>
      <c r="DP198" s="56">
        <v>12</v>
      </c>
    </row>
    <row r="199" spans="1:120" hidden="1" x14ac:dyDescent="0.25">
      <c r="A199" s="35">
        <v>282</v>
      </c>
      <c r="B199" s="36" t="s">
        <v>334</v>
      </c>
      <c r="C199" s="36" t="s">
        <v>28</v>
      </c>
      <c r="D199" s="36" t="s">
        <v>11</v>
      </c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  <c r="BC199" s="36"/>
      <c r="BD199" s="36"/>
      <c r="BE199" s="36"/>
      <c r="BF199" s="36"/>
      <c r="BG199" s="36"/>
      <c r="BH199" s="36"/>
      <c r="BI199" s="36"/>
      <c r="BJ199" s="36"/>
      <c r="BK199" s="36"/>
      <c r="BL199" s="36"/>
      <c r="BM199" s="36"/>
      <c r="BN199" s="36"/>
      <c r="BO199" s="36"/>
      <c r="BP199" s="36"/>
      <c r="BQ199" s="36"/>
      <c r="BR199" s="36"/>
      <c r="BS199" s="36"/>
      <c r="BT199" s="36"/>
      <c r="BU199" s="36"/>
      <c r="BV199" s="36"/>
      <c r="BW199" s="36"/>
      <c r="BX199" s="36"/>
      <c r="BY199" s="36"/>
      <c r="BZ199" s="36"/>
      <c r="CA199" s="36"/>
      <c r="CB199" s="36"/>
      <c r="CC199" s="36"/>
      <c r="CD199" s="36"/>
      <c r="CE199" s="36">
        <v>3</v>
      </c>
      <c r="CF199" s="36"/>
      <c r="CG199" s="36"/>
      <c r="CH199" s="36"/>
      <c r="CI199" s="36"/>
      <c r="CJ199" s="36"/>
      <c r="CK199" s="36"/>
      <c r="CL199" s="36"/>
      <c r="CM199" s="36"/>
      <c r="CN199" s="36"/>
      <c r="CO199" s="36"/>
      <c r="CP199" s="36"/>
      <c r="CQ199" s="36"/>
      <c r="CR199" s="36"/>
      <c r="CS199" s="36"/>
      <c r="CT199" s="36"/>
      <c r="CU199" s="36"/>
      <c r="CV199" s="36"/>
      <c r="CW199" s="36"/>
      <c r="CX199" s="36"/>
      <c r="CY199" s="36"/>
      <c r="CZ199" s="36"/>
      <c r="DA199" s="36"/>
      <c r="DB199" s="36"/>
      <c r="DC199" s="36"/>
      <c r="DD199" s="36"/>
      <c r="DE199" s="36"/>
      <c r="DF199" s="36"/>
      <c r="DG199" s="36"/>
      <c r="DH199" s="36"/>
      <c r="DI199" s="36"/>
      <c r="DJ199" s="36"/>
      <c r="DK199" s="36"/>
      <c r="DL199" s="36"/>
      <c r="DM199" s="36"/>
      <c r="DN199" s="36"/>
      <c r="DO199" s="36"/>
      <c r="DP199" s="56">
        <v>8</v>
      </c>
    </row>
    <row r="200" spans="1:120" hidden="1" x14ac:dyDescent="0.25">
      <c r="A200" s="35">
        <v>282</v>
      </c>
      <c r="B200" s="36" t="s">
        <v>334</v>
      </c>
      <c r="C200" s="36" t="s">
        <v>28</v>
      </c>
      <c r="D200" s="36" t="s">
        <v>11</v>
      </c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  <c r="BC200" s="36"/>
      <c r="BD200" s="36"/>
      <c r="BE200" s="36"/>
      <c r="BF200" s="36"/>
      <c r="BG200" s="36"/>
      <c r="BH200" s="36"/>
      <c r="BI200" s="36"/>
      <c r="BJ200" s="36"/>
      <c r="BK200" s="36"/>
      <c r="BL200" s="36"/>
      <c r="BM200" s="36"/>
      <c r="BN200" s="36"/>
      <c r="BO200" s="36"/>
      <c r="BP200" s="36"/>
      <c r="BQ200" s="36"/>
      <c r="BR200" s="36"/>
      <c r="BS200" s="36"/>
      <c r="BT200" s="36"/>
      <c r="BU200" s="36">
        <v>2</v>
      </c>
      <c r="BV200" s="36"/>
      <c r="BW200" s="36"/>
      <c r="BX200" s="36"/>
      <c r="BY200" s="36"/>
      <c r="BZ200" s="36"/>
      <c r="CA200" s="36"/>
      <c r="CB200" s="36"/>
      <c r="CC200" s="36"/>
      <c r="CD200" s="36"/>
      <c r="CE200" s="36"/>
      <c r="CF200" s="36"/>
      <c r="CG200" s="36"/>
      <c r="CH200" s="36"/>
      <c r="CI200" s="36"/>
      <c r="CJ200" s="36"/>
      <c r="CK200" s="36"/>
      <c r="CL200" s="36"/>
      <c r="CM200" s="36"/>
      <c r="CN200" s="36"/>
      <c r="CO200" s="36"/>
      <c r="CP200" s="36"/>
      <c r="CQ200" s="36"/>
      <c r="CR200" s="36"/>
      <c r="CS200" s="36"/>
      <c r="CT200" s="36"/>
      <c r="CU200" s="36"/>
      <c r="CV200" s="36"/>
      <c r="CW200" s="36"/>
      <c r="CX200" s="36"/>
      <c r="CY200" s="36"/>
      <c r="CZ200" s="36"/>
      <c r="DA200" s="36"/>
      <c r="DB200" s="36"/>
      <c r="DC200" s="36"/>
      <c r="DD200" s="36"/>
      <c r="DE200" s="36"/>
      <c r="DF200" s="36"/>
      <c r="DG200" s="36"/>
      <c r="DH200" s="36"/>
      <c r="DI200" s="36"/>
      <c r="DJ200" s="36"/>
      <c r="DK200" s="36"/>
      <c r="DL200" s="36"/>
      <c r="DM200" s="36"/>
      <c r="DN200" s="36"/>
      <c r="DO200" s="36"/>
      <c r="DP200" s="55">
        <v>0</v>
      </c>
    </row>
    <row r="201" spans="1:120" hidden="1" x14ac:dyDescent="0.25">
      <c r="A201" s="35">
        <v>62</v>
      </c>
      <c r="B201" s="36" t="s">
        <v>338</v>
      </c>
      <c r="C201" s="36" t="s">
        <v>28</v>
      </c>
      <c r="D201" s="36" t="s">
        <v>11</v>
      </c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  <c r="AY201" s="36"/>
      <c r="AZ201" s="36"/>
      <c r="BA201" s="36"/>
      <c r="BB201" s="36"/>
      <c r="BC201" s="36"/>
      <c r="BD201" s="36"/>
      <c r="BE201" s="36"/>
      <c r="BF201" s="36"/>
      <c r="BG201" s="36">
        <v>10</v>
      </c>
      <c r="BH201" s="36"/>
      <c r="BI201" s="36"/>
      <c r="BJ201" s="36"/>
      <c r="BK201" s="36"/>
      <c r="BL201" s="36"/>
      <c r="BM201" s="36"/>
      <c r="BN201" s="36"/>
      <c r="BO201" s="36"/>
      <c r="BP201" s="36"/>
      <c r="BQ201" s="36"/>
      <c r="BR201" s="36"/>
      <c r="BS201" s="36"/>
      <c r="BT201" s="36"/>
      <c r="BU201" s="36"/>
      <c r="BV201" s="36"/>
      <c r="BW201" s="36"/>
      <c r="BX201" s="36"/>
      <c r="BY201" s="36"/>
      <c r="BZ201" s="36"/>
      <c r="CA201" s="36"/>
      <c r="CB201" s="36"/>
      <c r="CC201" s="36"/>
      <c r="CD201" s="36"/>
      <c r="CE201" s="36"/>
      <c r="CF201" s="36"/>
      <c r="CG201" s="36"/>
      <c r="CH201" s="36"/>
      <c r="CI201" s="36"/>
      <c r="CJ201" s="36"/>
      <c r="CK201" s="36"/>
      <c r="CL201" s="36"/>
      <c r="CM201" s="36"/>
      <c r="CN201" s="36"/>
      <c r="CO201" s="36"/>
      <c r="CP201" s="36"/>
      <c r="CQ201" s="36"/>
      <c r="CR201" s="36"/>
      <c r="CS201" s="36"/>
      <c r="CT201" s="36"/>
      <c r="CU201" s="36"/>
      <c r="CV201" s="36"/>
      <c r="CW201" s="36"/>
      <c r="CX201" s="36"/>
      <c r="CY201" s="36"/>
      <c r="CZ201" s="36"/>
      <c r="DA201" s="36"/>
      <c r="DB201" s="36"/>
      <c r="DC201" s="36"/>
      <c r="DD201" s="36"/>
      <c r="DE201" s="36"/>
      <c r="DF201" s="36"/>
      <c r="DG201" s="36"/>
      <c r="DH201" s="36"/>
      <c r="DI201" s="36"/>
      <c r="DJ201" s="36"/>
      <c r="DK201" s="36"/>
      <c r="DL201" s="36"/>
      <c r="DM201" s="36"/>
      <c r="DN201" s="36"/>
      <c r="DO201" s="36"/>
      <c r="DP201" s="55">
        <v>0</v>
      </c>
    </row>
    <row r="202" spans="1:120" hidden="1" x14ac:dyDescent="0.25">
      <c r="A202" s="35">
        <v>102</v>
      </c>
      <c r="B202" s="36" t="s">
        <v>339</v>
      </c>
      <c r="C202" s="42" t="s">
        <v>28</v>
      </c>
      <c r="D202" s="36" t="s">
        <v>11</v>
      </c>
      <c r="E202" s="36"/>
      <c r="F202" s="36" t="s">
        <v>109</v>
      </c>
      <c r="G202" s="36" t="s">
        <v>11</v>
      </c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6"/>
      <c r="AV202" s="36"/>
      <c r="AW202" s="36"/>
      <c r="AX202" s="36"/>
      <c r="AY202" s="36"/>
      <c r="AZ202" s="36"/>
      <c r="BA202" s="36"/>
      <c r="BB202" s="36"/>
      <c r="BC202" s="36"/>
      <c r="BD202" s="36"/>
      <c r="BE202" s="36"/>
      <c r="BF202" s="36"/>
      <c r="BG202" s="36"/>
      <c r="BH202" s="36"/>
      <c r="BI202" s="36"/>
      <c r="BJ202" s="36"/>
      <c r="BK202" s="36"/>
      <c r="BL202" s="36"/>
      <c r="BM202" s="36"/>
      <c r="BN202" s="36"/>
      <c r="BO202" s="36"/>
      <c r="BP202" s="36"/>
      <c r="BQ202" s="36"/>
      <c r="BR202" s="36"/>
      <c r="BS202" s="36"/>
      <c r="BT202" s="36"/>
      <c r="BU202" s="36"/>
      <c r="BV202" s="36"/>
      <c r="BW202" s="36">
        <v>1</v>
      </c>
      <c r="BX202" s="36"/>
      <c r="BY202" s="36"/>
      <c r="BZ202" s="36"/>
      <c r="CA202" s="36"/>
      <c r="CB202" s="36"/>
      <c r="CC202" s="36"/>
      <c r="CD202" s="36"/>
      <c r="CE202" s="36"/>
      <c r="CF202" s="36"/>
      <c r="CG202" s="36"/>
      <c r="CH202" s="36"/>
      <c r="CI202" s="36"/>
      <c r="CJ202" s="36"/>
      <c r="CK202" s="36"/>
      <c r="CL202" s="36"/>
      <c r="CM202" s="36"/>
      <c r="CN202" s="36"/>
      <c r="CO202" s="36"/>
      <c r="CP202" s="36"/>
      <c r="CQ202" s="36"/>
      <c r="CR202" s="36"/>
      <c r="CS202" s="36"/>
      <c r="CT202" s="36"/>
      <c r="CU202" s="36"/>
      <c r="CV202" s="36"/>
      <c r="CW202" s="36"/>
      <c r="CX202" s="36"/>
      <c r="CY202" s="36"/>
      <c r="CZ202" s="36"/>
      <c r="DA202" s="36"/>
      <c r="DB202" s="36"/>
      <c r="DC202" s="36"/>
      <c r="DD202" s="36"/>
      <c r="DE202" s="36"/>
      <c r="DF202" s="36"/>
      <c r="DG202" s="36"/>
      <c r="DH202" s="36"/>
      <c r="DI202" s="36"/>
      <c r="DJ202" s="36"/>
      <c r="DK202" s="36"/>
      <c r="DL202" s="36"/>
      <c r="DM202" s="36"/>
      <c r="DN202" s="36"/>
      <c r="DO202" s="36"/>
      <c r="DP202" s="55">
        <v>0</v>
      </c>
    </row>
    <row r="203" spans="1:120" hidden="1" x14ac:dyDescent="0.25">
      <c r="A203" s="35">
        <v>102</v>
      </c>
      <c r="B203" s="36" t="s">
        <v>241</v>
      </c>
      <c r="C203" s="36" t="s">
        <v>28</v>
      </c>
      <c r="D203" s="36" t="s">
        <v>11</v>
      </c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6"/>
      <c r="AV203" s="36"/>
      <c r="AW203" s="36"/>
      <c r="AX203" s="36"/>
      <c r="AY203" s="36"/>
      <c r="AZ203" s="36"/>
      <c r="BA203" s="36"/>
      <c r="BB203" s="36"/>
      <c r="BC203" s="36"/>
      <c r="BD203" s="36"/>
      <c r="BE203" s="36"/>
      <c r="BF203" s="36"/>
      <c r="BG203" s="36"/>
      <c r="BH203" s="36"/>
      <c r="BI203" s="36"/>
      <c r="BJ203" s="36"/>
      <c r="BK203" s="36"/>
      <c r="BL203" s="36"/>
      <c r="BM203" s="36"/>
      <c r="BN203" s="36"/>
      <c r="BO203" s="36"/>
      <c r="BP203" s="36"/>
      <c r="BQ203" s="36"/>
      <c r="BR203" s="36"/>
      <c r="BS203" s="36"/>
      <c r="BT203" s="36"/>
      <c r="BU203" s="36"/>
      <c r="BV203" s="36"/>
      <c r="BW203" s="36"/>
      <c r="BX203" s="36"/>
      <c r="BY203" s="36"/>
      <c r="BZ203" s="36"/>
      <c r="CA203" s="36"/>
      <c r="CB203" s="36"/>
      <c r="CC203" s="36"/>
      <c r="CD203" s="36"/>
      <c r="CE203" s="36"/>
      <c r="CF203" s="36"/>
      <c r="CG203" s="36"/>
      <c r="CH203" s="36"/>
      <c r="CI203" s="36"/>
      <c r="CJ203" s="36"/>
      <c r="CK203" s="36"/>
      <c r="CL203" s="36"/>
      <c r="CM203" s="36"/>
      <c r="CN203" s="36"/>
      <c r="CO203" s="36"/>
      <c r="CP203" s="36"/>
      <c r="CQ203" s="36">
        <v>4</v>
      </c>
      <c r="CR203" s="36"/>
      <c r="CS203" s="36"/>
      <c r="CT203" s="36"/>
      <c r="CU203" s="36"/>
      <c r="CV203" s="36"/>
      <c r="CW203" s="36"/>
      <c r="CX203" s="36"/>
      <c r="CY203" s="36"/>
      <c r="CZ203" s="36"/>
      <c r="DA203" s="36"/>
      <c r="DB203" s="36"/>
      <c r="DC203" s="36"/>
      <c r="DD203" s="36"/>
      <c r="DE203" s="36"/>
      <c r="DF203" s="36"/>
      <c r="DG203" s="36"/>
      <c r="DH203" s="36"/>
      <c r="DI203" s="36"/>
      <c r="DJ203" s="36"/>
      <c r="DK203" s="36"/>
      <c r="DL203" s="36"/>
      <c r="DM203" s="36"/>
      <c r="DN203" s="36"/>
      <c r="DO203" s="36"/>
      <c r="DP203" s="56">
        <v>6</v>
      </c>
    </row>
    <row r="204" spans="1:120" hidden="1" x14ac:dyDescent="0.25">
      <c r="A204" s="35">
        <v>102</v>
      </c>
      <c r="B204" s="36" t="s">
        <v>241</v>
      </c>
      <c r="C204" s="36" t="s">
        <v>28</v>
      </c>
      <c r="D204" s="36" t="s">
        <v>11</v>
      </c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  <c r="BD204" s="36"/>
      <c r="BE204" s="36"/>
      <c r="BF204" s="36"/>
      <c r="BG204" s="36"/>
      <c r="BH204" s="36"/>
      <c r="BI204" s="36"/>
      <c r="BJ204" s="36"/>
      <c r="BK204" s="36"/>
      <c r="BL204" s="36"/>
      <c r="BM204" s="36"/>
      <c r="BN204" s="36"/>
      <c r="BO204" s="36"/>
      <c r="BP204" s="36"/>
      <c r="BQ204" s="36"/>
      <c r="BR204" s="36"/>
      <c r="BS204" s="36"/>
      <c r="BT204" s="36">
        <v>3</v>
      </c>
      <c r="BU204" s="36"/>
      <c r="BV204" s="36"/>
      <c r="BW204" s="36"/>
      <c r="BX204" s="36"/>
      <c r="BY204" s="36"/>
      <c r="BZ204" s="36"/>
      <c r="CA204" s="36"/>
      <c r="CB204" s="36"/>
      <c r="CC204" s="36"/>
      <c r="CD204" s="36"/>
      <c r="CE204" s="36"/>
      <c r="CF204" s="36"/>
      <c r="CG204" s="36"/>
      <c r="CH204" s="36"/>
      <c r="CI204" s="36"/>
      <c r="CJ204" s="36"/>
      <c r="CK204" s="36"/>
      <c r="CL204" s="36"/>
      <c r="CM204" s="36"/>
      <c r="CN204" s="36"/>
      <c r="CO204" s="36"/>
      <c r="CP204" s="36"/>
      <c r="CQ204" s="36"/>
      <c r="CR204" s="36"/>
      <c r="CS204" s="36"/>
      <c r="CT204" s="36"/>
      <c r="CU204" s="36"/>
      <c r="CV204" s="36"/>
      <c r="CW204" s="36"/>
      <c r="CX204" s="36"/>
      <c r="CY204" s="36"/>
      <c r="CZ204" s="36"/>
      <c r="DA204" s="36"/>
      <c r="DB204" s="36"/>
      <c r="DC204" s="36"/>
      <c r="DD204" s="36"/>
      <c r="DE204" s="36"/>
      <c r="DF204" s="36"/>
      <c r="DG204" s="36"/>
      <c r="DH204" s="36"/>
      <c r="DI204" s="36"/>
      <c r="DJ204" s="36"/>
      <c r="DK204" s="36"/>
      <c r="DL204" s="36"/>
      <c r="DM204" s="36"/>
      <c r="DN204" s="36"/>
      <c r="DO204" s="36"/>
      <c r="DP204" s="55">
        <v>0</v>
      </c>
    </row>
    <row r="205" spans="1:120" hidden="1" x14ac:dyDescent="0.25">
      <c r="A205" s="35">
        <v>102</v>
      </c>
      <c r="B205" s="36" t="s">
        <v>241</v>
      </c>
      <c r="C205" s="36" t="s">
        <v>28</v>
      </c>
      <c r="D205" s="36" t="s">
        <v>11</v>
      </c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/>
      <c r="AX205" s="36"/>
      <c r="AY205" s="36"/>
      <c r="AZ205" s="36"/>
      <c r="BA205" s="36"/>
      <c r="BB205" s="36"/>
      <c r="BC205" s="36"/>
      <c r="BD205" s="36"/>
      <c r="BE205" s="36"/>
      <c r="BF205" s="36"/>
      <c r="BG205" s="36"/>
      <c r="BH205" s="36"/>
      <c r="BI205" s="36"/>
      <c r="BJ205" s="36"/>
      <c r="BK205" s="36"/>
      <c r="BL205" s="36"/>
      <c r="BM205" s="36"/>
      <c r="BN205" s="36"/>
      <c r="BO205" s="36"/>
      <c r="BP205" s="36"/>
      <c r="BQ205" s="36"/>
      <c r="BR205" s="36"/>
      <c r="BS205" s="36"/>
      <c r="BT205" s="36"/>
      <c r="BU205" s="36"/>
      <c r="BV205" s="36"/>
      <c r="BW205" s="36"/>
      <c r="BX205" s="36"/>
      <c r="BY205" s="36"/>
      <c r="BZ205" s="36">
        <v>5</v>
      </c>
      <c r="CA205" s="36"/>
      <c r="CB205" s="36"/>
      <c r="CC205" s="36"/>
      <c r="CD205" s="36"/>
      <c r="CE205" s="36"/>
      <c r="CF205" s="36"/>
      <c r="CG205" s="36"/>
      <c r="CH205" s="36"/>
      <c r="CI205" s="36"/>
      <c r="CJ205" s="36"/>
      <c r="CK205" s="36"/>
      <c r="CL205" s="36"/>
      <c r="CM205" s="36"/>
      <c r="CN205" s="36"/>
      <c r="CO205" s="36"/>
      <c r="CP205" s="36"/>
      <c r="CQ205" s="36"/>
      <c r="CR205" s="36"/>
      <c r="CS205" s="36"/>
      <c r="CT205" s="36"/>
      <c r="CU205" s="36"/>
      <c r="CV205" s="36"/>
      <c r="CW205" s="36"/>
      <c r="CX205" s="36"/>
      <c r="CY205" s="36"/>
      <c r="CZ205" s="36"/>
      <c r="DA205" s="36"/>
      <c r="DB205" s="36"/>
      <c r="DC205" s="36"/>
      <c r="DD205" s="36"/>
      <c r="DE205" s="36"/>
      <c r="DF205" s="36"/>
      <c r="DG205" s="36"/>
      <c r="DH205" s="36"/>
      <c r="DI205" s="36"/>
      <c r="DJ205" s="36"/>
      <c r="DK205" s="36"/>
      <c r="DL205" s="36"/>
      <c r="DM205" s="36"/>
      <c r="DN205" s="36"/>
      <c r="DO205" s="36"/>
      <c r="DP205" s="55">
        <v>0</v>
      </c>
    </row>
    <row r="206" spans="1:120" hidden="1" x14ac:dyDescent="0.25">
      <c r="A206" s="38">
        <v>102</v>
      </c>
      <c r="B206" s="39" t="s">
        <v>241</v>
      </c>
      <c r="C206" s="39" t="s">
        <v>28</v>
      </c>
      <c r="D206" s="39" t="s">
        <v>11</v>
      </c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/>
      <c r="BM206" s="39"/>
      <c r="BN206" s="39"/>
      <c r="BO206" s="39"/>
      <c r="BP206" s="39"/>
      <c r="BQ206" s="39"/>
      <c r="BR206" s="39"/>
      <c r="BS206" s="39"/>
      <c r="BT206" s="39"/>
      <c r="BU206" s="39"/>
      <c r="BV206" s="39"/>
      <c r="BW206" s="39"/>
      <c r="BX206" s="39"/>
      <c r="BY206" s="39"/>
      <c r="BZ206" s="39"/>
      <c r="CA206" s="39"/>
      <c r="CB206" s="39"/>
      <c r="CC206" s="39">
        <v>4</v>
      </c>
      <c r="CD206" s="39"/>
      <c r="CE206" s="39"/>
      <c r="CF206" s="39"/>
      <c r="CG206" s="39"/>
      <c r="CH206" s="39"/>
      <c r="CI206" s="39"/>
      <c r="CJ206" s="39"/>
      <c r="CK206" s="39"/>
      <c r="CL206" s="39"/>
      <c r="CM206" s="39"/>
      <c r="CN206" s="39"/>
      <c r="CO206" s="39"/>
      <c r="CP206" s="39"/>
      <c r="CQ206" s="39"/>
      <c r="CR206" s="39"/>
      <c r="CS206" s="39"/>
      <c r="CT206" s="39"/>
      <c r="CU206" s="39"/>
      <c r="CV206" s="39"/>
      <c r="CW206" s="39"/>
      <c r="CX206" s="39"/>
      <c r="CY206" s="39"/>
      <c r="CZ206" s="39"/>
      <c r="DA206" s="39"/>
      <c r="DB206" s="39"/>
      <c r="DC206" s="39"/>
      <c r="DD206" s="39"/>
      <c r="DE206" s="39"/>
      <c r="DF206" s="39"/>
      <c r="DG206" s="39"/>
      <c r="DH206" s="39"/>
      <c r="DI206" s="39"/>
      <c r="DJ206" s="39"/>
      <c r="DK206" s="39"/>
      <c r="DL206" s="39"/>
      <c r="DM206" s="39"/>
      <c r="DN206" s="39"/>
      <c r="DO206" s="39"/>
      <c r="DP206" s="55">
        <v>0</v>
      </c>
    </row>
    <row r="207" spans="1:120" hidden="1" x14ac:dyDescent="0.25">
      <c r="A207" s="35">
        <v>60</v>
      </c>
      <c r="B207" s="36" t="s">
        <v>340</v>
      </c>
      <c r="C207" s="36" t="s">
        <v>28</v>
      </c>
      <c r="D207" s="36" t="s">
        <v>11</v>
      </c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6"/>
      <c r="AZ207" s="36"/>
      <c r="BA207" s="36"/>
      <c r="BB207" s="36"/>
      <c r="BC207" s="36"/>
      <c r="BD207" s="36"/>
      <c r="BE207" s="36"/>
      <c r="BF207" s="36"/>
      <c r="BG207" s="36"/>
      <c r="BH207" s="36"/>
      <c r="BI207" s="36"/>
      <c r="BJ207" s="36"/>
      <c r="BK207" s="36">
        <v>3</v>
      </c>
      <c r="BL207" s="36"/>
      <c r="BM207" s="36"/>
      <c r="BN207" s="36"/>
      <c r="BO207" s="36"/>
      <c r="BP207" s="36"/>
      <c r="BQ207" s="36"/>
      <c r="BR207" s="36"/>
      <c r="BS207" s="36"/>
      <c r="BT207" s="36"/>
      <c r="BU207" s="36"/>
      <c r="BV207" s="36"/>
      <c r="BW207" s="36"/>
      <c r="BX207" s="36"/>
      <c r="BY207" s="36"/>
      <c r="BZ207" s="36"/>
      <c r="CA207" s="36"/>
      <c r="CB207" s="36"/>
      <c r="CC207" s="36"/>
      <c r="CD207" s="36"/>
      <c r="CE207" s="36"/>
      <c r="CF207" s="36"/>
      <c r="CG207" s="36"/>
      <c r="CH207" s="36"/>
      <c r="CI207" s="36"/>
      <c r="CJ207" s="36"/>
      <c r="CK207" s="36"/>
      <c r="CL207" s="36"/>
      <c r="CM207" s="36"/>
      <c r="CN207" s="36"/>
      <c r="CO207" s="36"/>
      <c r="CP207" s="36"/>
      <c r="CQ207" s="36"/>
      <c r="CR207" s="36"/>
      <c r="CS207" s="36"/>
      <c r="CT207" s="36"/>
      <c r="CU207" s="36"/>
      <c r="CV207" s="36"/>
      <c r="CW207" s="36"/>
      <c r="CX207" s="36"/>
      <c r="CY207" s="36"/>
      <c r="CZ207" s="36"/>
      <c r="DA207" s="36"/>
      <c r="DB207" s="36"/>
      <c r="DC207" s="36"/>
      <c r="DD207" s="36"/>
      <c r="DE207" s="36"/>
      <c r="DF207" s="36"/>
      <c r="DG207" s="36"/>
      <c r="DH207" s="36"/>
      <c r="DI207" s="36"/>
      <c r="DJ207" s="36"/>
      <c r="DK207" s="36"/>
      <c r="DL207" s="36"/>
      <c r="DM207" s="36"/>
      <c r="DN207" s="36"/>
      <c r="DO207" s="36"/>
      <c r="DP207" s="56">
        <v>4</v>
      </c>
    </row>
    <row r="208" spans="1:120" hidden="1" x14ac:dyDescent="0.25">
      <c r="A208" s="35">
        <v>60</v>
      </c>
      <c r="B208" s="36" t="s">
        <v>340</v>
      </c>
      <c r="C208" s="36" t="s">
        <v>28</v>
      </c>
      <c r="D208" s="36" t="s">
        <v>11</v>
      </c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36"/>
      <c r="BF208" s="36"/>
      <c r="BG208" s="36">
        <v>4</v>
      </c>
      <c r="BH208" s="36"/>
      <c r="BI208" s="36"/>
      <c r="BJ208" s="36"/>
      <c r="BK208" s="36"/>
      <c r="BL208" s="36"/>
      <c r="BM208" s="36"/>
      <c r="BN208" s="36"/>
      <c r="BO208" s="36"/>
      <c r="BP208" s="36"/>
      <c r="BQ208" s="36"/>
      <c r="BR208" s="36"/>
      <c r="BS208" s="36"/>
      <c r="BT208" s="36"/>
      <c r="BU208" s="36"/>
      <c r="BV208" s="36"/>
      <c r="BW208" s="36"/>
      <c r="BX208" s="36"/>
      <c r="BY208" s="36"/>
      <c r="BZ208" s="36"/>
      <c r="CA208" s="36"/>
      <c r="CB208" s="36"/>
      <c r="CC208" s="36"/>
      <c r="CD208" s="36"/>
      <c r="CE208" s="36"/>
      <c r="CF208" s="36"/>
      <c r="CG208" s="36"/>
      <c r="CH208" s="36"/>
      <c r="CI208" s="36"/>
      <c r="CJ208" s="36"/>
      <c r="CK208" s="36"/>
      <c r="CL208" s="36"/>
      <c r="CM208" s="36"/>
      <c r="CN208" s="36"/>
      <c r="CO208" s="36"/>
      <c r="CP208" s="36"/>
      <c r="CQ208" s="36"/>
      <c r="CR208" s="36"/>
      <c r="CS208" s="36"/>
      <c r="CT208" s="36"/>
      <c r="CU208" s="36"/>
      <c r="CV208" s="36"/>
      <c r="CW208" s="36"/>
      <c r="CX208" s="36"/>
      <c r="CY208" s="36"/>
      <c r="CZ208" s="36"/>
      <c r="DA208" s="36"/>
      <c r="DB208" s="36"/>
      <c r="DC208" s="36"/>
      <c r="DD208" s="36"/>
      <c r="DE208" s="36"/>
      <c r="DF208" s="36"/>
      <c r="DG208" s="36"/>
      <c r="DH208" s="36"/>
      <c r="DI208" s="36"/>
      <c r="DJ208" s="36"/>
      <c r="DK208" s="36"/>
      <c r="DL208" s="36"/>
      <c r="DM208" s="36"/>
      <c r="DN208" s="36"/>
      <c r="DO208" s="36"/>
      <c r="DP208" s="56">
        <v>2</v>
      </c>
    </row>
    <row r="209" spans="1:120" hidden="1" x14ac:dyDescent="0.25">
      <c r="A209" s="38">
        <v>35</v>
      </c>
      <c r="B209" s="39" t="s">
        <v>341</v>
      </c>
      <c r="C209" s="39" t="s">
        <v>28</v>
      </c>
      <c r="D209" s="39" t="s">
        <v>11</v>
      </c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>
        <v>4</v>
      </c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  <c r="BM209" s="39"/>
      <c r="BN209" s="39"/>
      <c r="BO209" s="39"/>
      <c r="BP209" s="39"/>
      <c r="BQ209" s="39"/>
      <c r="BR209" s="39"/>
      <c r="BS209" s="39"/>
      <c r="BT209" s="39"/>
      <c r="BU209" s="39"/>
      <c r="BV209" s="39"/>
      <c r="BW209" s="39"/>
      <c r="BX209" s="39"/>
      <c r="BY209" s="39"/>
      <c r="BZ209" s="39"/>
      <c r="CA209" s="39"/>
      <c r="CB209" s="39"/>
      <c r="CC209" s="39"/>
      <c r="CD209" s="39"/>
      <c r="CE209" s="39"/>
      <c r="CF209" s="39"/>
      <c r="CG209" s="39"/>
      <c r="CH209" s="39"/>
      <c r="CI209" s="39"/>
      <c r="CJ209" s="39"/>
      <c r="CK209" s="39"/>
      <c r="CL209" s="39"/>
      <c r="CM209" s="39"/>
      <c r="CN209" s="39"/>
      <c r="CO209" s="39"/>
      <c r="CP209" s="39"/>
      <c r="CQ209" s="39"/>
      <c r="CR209" s="39"/>
      <c r="CS209" s="39"/>
      <c r="CT209" s="39"/>
      <c r="CU209" s="39"/>
      <c r="CV209" s="39"/>
      <c r="CW209" s="39"/>
      <c r="CX209" s="39"/>
      <c r="CY209" s="39"/>
      <c r="CZ209" s="39"/>
      <c r="DA209" s="39"/>
      <c r="DB209" s="39"/>
      <c r="DC209" s="39"/>
      <c r="DD209" s="39"/>
      <c r="DE209" s="39"/>
      <c r="DF209" s="39"/>
      <c r="DG209" s="39"/>
      <c r="DH209" s="39"/>
      <c r="DI209" s="39"/>
      <c r="DJ209" s="39"/>
      <c r="DK209" s="39"/>
      <c r="DL209" s="39"/>
      <c r="DM209" s="39"/>
      <c r="DN209" s="39"/>
      <c r="DO209" s="39"/>
      <c r="DP209" s="58">
        <v>2</v>
      </c>
    </row>
    <row r="210" spans="1:120" hidden="1" x14ac:dyDescent="0.25">
      <c r="A210" s="10">
        <v>35</v>
      </c>
      <c r="B210" s="2" t="s">
        <v>341</v>
      </c>
      <c r="C210" s="2" t="s">
        <v>28</v>
      </c>
      <c r="D210" s="2" t="s">
        <v>11</v>
      </c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>
        <v>5</v>
      </c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57">
        <v>2</v>
      </c>
    </row>
    <row r="211" spans="1:120" hidden="1" x14ac:dyDescent="0.25">
      <c r="A211" s="10">
        <v>35</v>
      </c>
      <c r="B211" s="2" t="s">
        <v>341</v>
      </c>
      <c r="C211" s="2" t="s">
        <v>28</v>
      </c>
      <c r="D211" s="2" t="s">
        <v>11</v>
      </c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>
        <v>3</v>
      </c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57">
        <v>4</v>
      </c>
    </row>
    <row r="212" spans="1:120" hidden="1" x14ac:dyDescent="0.25">
      <c r="A212" s="10">
        <v>35</v>
      </c>
      <c r="B212" s="2" t="s">
        <v>341</v>
      </c>
      <c r="C212" s="2" t="s">
        <v>28</v>
      </c>
      <c r="D212" s="2" t="s">
        <v>11</v>
      </c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>
        <v>3</v>
      </c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57">
        <v>4</v>
      </c>
    </row>
    <row r="213" spans="1:120" hidden="1" x14ac:dyDescent="0.25">
      <c r="A213" s="44">
        <v>35</v>
      </c>
      <c r="B213" s="19" t="s">
        <v>341</v>
      </c>
      <c r="C213" s="19" t="s">
        <v>28</v>
      </c>
      <c r="D213" s="19" t="s">
        <v>11</v>
      </c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>
        <v>5</v>
      </c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59">
        <v>2</v>
      </c>
    </row>
    <row r="214" spans="1:120" hidden="1" x14ac:dyDescent="0.25">
      <c r="A214" s="10">
        <v>35</v>
      </c>
      <c r="B214" s="2" t="s">
        <v>341</v>
      </c>
      <c r="C214" s="2" t="s">
        <v>28</v>
      </c>
      <c r="D214" s="2" t="s">
        <v>11</v>
      </c>
      <c r="E214" s="2"/>
      <c r="F214" s="2"/>
      <c r="G214" s="2">
        <v>3</v>
      </c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55">
        <v>0</v>
      </c>
    </row>
    <row r="215" spans="1:120" hidden="1" x14ac:dyDescent="0.25">
      <c r="A215" s="35">
        <v>118</v>
      </c>
      <c r="B215" s="36" t="s">
        <v>342</v>
      </c>
      <c r="C215" s="36" t="s">
        <v>28</v>
      </c>
      <c r="D215" s="36" t="s">
        <v>11</v>
      </c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6"/>
      <c r="AV215" s="36"/>
      <c r="AW215" s="36"/>
      <c r="AX215" s="36"/>
      <c r="AY215" s="36"/>
      <c r="AZ215" s="36"/>
      <c r="BA215" s="36"/>
      <c r="BB215" s="36"/>
      <c r="BC215" s="36"/>
      <c r="BD215" s="36"/>
      <c r="BE215" s="36"/>
      <c r="BF215" s="36"/>
      <c r="BG215" s="36"/>
      <c r="BH215" s="36"/>
      <c r="BI215" s="36"/>
      <c r="BJ215" s="36"/>
      <c r="BK215" s="36"/>
      <c r="BL215" s="36"/>
      <c r="BM215" s="36"/>
      <c r="BN215" s="36"/>
      <c r="BO215" s="36"/>
      <c r="BP215" s="36"/>
      <c r="BQ215" s="36"/>
      <c r="BR215" s="36"/>
      <c r="BS215" s="36"/>
      <c r="BT215" s="36"/>
      <c r="BU215" s="36"/>
      <c r="BV215" s="36"/>
      <c r="BW215" s="36"/>
      <c r="BX215" s="36"/>
      <c r="BY215" s="36"/>
      <c r="BZ215" s="36"/>
      <c r="CA215" s="36"/>
      <c r="CB215" s="36"/>
      <c r="CC215" s="36"/>
      <c r="CD215" s="36"/>
      <c r="CE215" s="36"/>
      <c r="CF215" s="36"/>
      <c r="CG215" s="36"/>
      <c r="CH215" s="36"/>
      <c r="CI215" s="36"/>
      <c r="CJ215" s="36"/>
      <c r="CK215" s="36"/>
      <c r="CL215" s="36"/>
      <c r="CM215" s="36"/>
      <c r="CN215" s="36"/>
      <c r="CO215" s="36"/>
      <c r="CP215" s="36"/>
      <c r="CQ215" s="36"/>
      <c r="CR215" s="36"/>
      <c r="CS215" s="36"/>
      <c r="CT215" s="36"/>
      <c r="CU215" s="36"/>
      <c r="CV215" s="36"/>
      <c r="CW215" s="36"/>
      <c r="CX215" s="36"/>
      <c r="CY215" s="36"/>
      <c r="CZ215" s="36"/>
      <c r="DA215" s="36"/>
      <c r="DB215" s="36"/>
      <c r="DC215" s="36"/>
      <c r="DD215" s="36"/>
      <c r="DE215" s="36"/>
      <c r="DF215" s="36"/>
      <c r="DG215" s="36"/>
      <c r="DH215" s="36"/>
      <c r="DI215" s="36"/>
      <c r="DJ215" s="36"/>
      <c r="DK215" s="36"/>
      <c r="DL215" s="36"/>
      <c r="DM215" s="36">
        <v>2</v>
      </c>
      <c r="DN215" s="36"/>
      <c r="DO215" s="36"/>
      <c r="DP215" s="56">
        <v>4</v>
      </c>
    </row>
    <row r="216" spans="1:120" hidden="1" x14ac:dyDescent="0.25">
      <c r="A216" s="35">
        <v>118</v>
      </c>
      <c r="B216" s="36" t="s">
        <v>342</v>
      </c>
      <c r="C216" s="36" t="s">
        <v>28</v>
      </c>
      <c r="D216" s="36" t="s">
        <v>11</v>
      </c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36"/>
      <c r="BF216" s="36"/>
      <c r="BG216" s="36"/>
      <c r="BH216" s="36"/>
      <c r="BI216" s="36"/>
      <c r="BJ216" s="36"/>
      <c r="BK216" s="36"/>
      <c r="BL216" s="36"/>
      <c r="BM216" s="36"/>
      <c r="BN216" s="36"/>
      <c r="BO216" s="36"/>
      <c r="BP216" s="36"/>
      <c r="BQ216" s="36"/>
      <c r="BR216" s="36"/>
      <c r="BS216" s="36"/>
      <c r="BT216" s="36"/>
      <c r="BU216" s="36"/>
      <c r="BV216" s="36"/>
      <c r="BW216" s="36"/>
      <c r="BX216" s="36"/>
      <c r="BY216" s="36"/>
      <c r="BZ216" s="36"/>
      <c r="CA216" s="36"/>
      <c r="CB216" s="36"/>
      <c r="CC216" s="36"/>
      <c r="CD216" s="36"/>
      <c r="CE216" s="36"/>
      <c r="CF216" s="36"/>
      <c r="CG216" s="36"/>
      <c r="CH216" s="36"/>
      <c r="CI216" s="36"/>
      <c r="CJ216" s="36"/>
      <c r="CK216" s="36"/>
      <c r="CL216" s="36"/>
      <c r="CM216" s="36"/>
      <c r="CN216" s="36"/>
      <c r="CO216" s="36"/>
      <c r="CP216" s="36"/>
      <c r="CQ216" s="36"/>
      <c r="CR216" s="36"/>
      <c r="CS216" s="36"/>
      <c r="CT216" s="36"/>
      <c r="CU216" s="36"/>
      <c r="CV216" s="36"/>
      <c r="CW216" s="36"/>
      <c r="CX216" s="36"/>
      <c r="CY216" s="36"/>
      <c r="CZ216" s="36"/>
      <c r="DA216" s="36"/>
      <c r="DB216" s="36"/>
      <c r="DC216" s="36"/>
      <c r="DD216" s="36"/>
      <c r="DE216" s="36"/>
      <c r="DF216" s="36"/>
      <c r="DG216" s="36"/>
      <c r="DH216" s="36"/>
      <c r="DI216" s="36"/>
      <c r="DJ216" s="36">
        <v>4</v>
      </c>
      <c r="DK216" s="36"/>
      <c r="DL216" s="36"/>
      <c r="DM216" s="36"/>
      <c r="DN216" s="36"/>
      <c r="DO216" s="36"/>
      <c r="DP216" s="56">
        <v>2</v>
      </c>
    </row>
    <row r="217" spans="1:120" hidden="1" x14ac:dyDescent="0.25">
      <c r="A217" s="35">
        <v>118</v>
      </c>
      <c r="B217" s="36" t="s">
        <v>342</v>
      </c>
      <c r="C217" s="36" t="s">
        <v>28</v>
      </c>
      <c r="D217" s="36" t="s">
        <v>11</v>
      </c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  <c r="AW217" s="36"/>
      <c r="AX217" s="36"/>
      <c r="AY217" s="36"/>
      <c r="AZ217" s="36"/>
      <c r="BA217" s="36"/>
      <c r="BB217" s="36"/>
      <c r="BC217" s="36"/>
      <c r="BD217" s="36"/>
      <c r="BE217" s="36"/>
      <c r="BF217" s="36"/>
      <c r="BG217" s="36"/>
      <c r="BH217" s="36"/>
      <c r="BI217" s="36"/>
      <c r="BJ217" s="36"/>
      <c r="BK217" s="36"/>
      <c r="BL217" s="36"/>
      <c r="BM217" s="36"/>
      <c r="BN217" s="36"/>
      <c r="BO217" s="36"/>
      <c r="BP217" s="36"/>
      <c r="BQ217" s="36"/>
      <c r="BR217" s="36"/>
      <c r="BS217" s="36"/>
      <c r="BT217" s="36"/>
      <c r="BU217" s="36"/>
      <c r="BV217" s="36"/>
      <c r="BW217" s="36"/>
      <c r="BX217" s="36"/>
      <c r="BY217" s="36"/>
      <c r="BZ217" s="36"/>
      <c r="CA217" s="36"/>
      <c r="CB217" s="36"/>
      <c r="CC217" s="36"/>
      <c r="CD217" s="36"/>
      <c r="CE217" s="36"/>
      <c r="CF217" s="36"/>
      <c r="CG217" s="36"/>
      <c r="CH217" s="36"/>
      <c r="CI217" s="36"/>
      <c r="CJ217" s="36"/>
      <c r="CK217" s="36"/>
      <c r="CL217" s="36"/>
      <c r="CM217" s="36"/>
      <c r="CN217" s="36"/>
      <c r="CO217" s="36"/>
      <c r="CP217" s="36"/>
      <c r="CQ217" s="36"/>
      <c r="CR217" s="36"/>
      <c r="CS217" s="36"/>
      <c r="CT217" s="36"/>
      <c r="CU217" s="36"/>
      <c r="CV217" s="36"/>
      <c r="CW217" s="36"/>
      <c r="CX217" s="36"/>
      <c r="CY217" s="36"/>
      <c r="CZ217" s="36"/>
      <c r="DA217" s="36"/>
      <c r="DB217" s="36">
        <v>5</v>
      </c>
      <c r="DC217" s="36"/>
      <c r="DD217" s="36"/>
      <c r="DE217" s="36"/>
      <c r="DF217" s="36"/>
      <c r="DG217" s="36"/>
      <c r="DH217" s="36"/>
      <c r="DI217" s="36"/>
      <c r="DJ217" s="36"/>
      <c r="DK217" s="36"/>
      <c r="DL217" s="36"/>
      <c r="DM217" s="36"/>
      <c r="DN217" s="36"/>
      <c r="DO217" s="36"/>
      <c r="DP217" s="56">
        <v>2</v>
      </c>
    </row>
    <row r="218" spans="1:120" hidden="1" x14ac:dyDescent="0.25">
      <c r="A218" s="35">
        <v>118</v>
      </c>
      <c r="B218" s="36" t="s">
        <v>342</v>
      </c>
      <c r="C218" s="36" t="s">
        <v>28</v>
      </c>
      <c r="D218" s="36" t="s">
        <v>11</v>
      </c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36"/>
      <c r="BF218" s="36"/>
      <c r="BG218" s="36"/>
      <c r="BH218" s="36"/>
      <c r="BI218" s="36"/>
      <c r="BJ218" s="36"/>
      <c r="BK218" s="36"/>
      <c r="BL218" s="36"/>
      <c r="BM218" s="36"/>
      <c r="BN218" s="36"/>
      <c r="BO218" s="36"/>
      <c r="BP218" s="36"/>
      <c r="BQ218" s="36"/>
      <c r="BR218" s="36"/>
      <c r="BS218" s="36"/>
      <c r="BT218" s="36"/>
      <c r="BU218" s="36"/>
      <c r="BV218" s="36"/>
      <c r="BW218" s="36"/>
      <c r="BX218" s="36"/>
      <c r="BY218" s="36"/>
      <c r="BZ218" s="36"/>
      <c r="CA218" s="36"/>
      <c r="CB218" s="36"/>
      <c r="CC218" s="36"/>
      <c r="CD218" s="36"/>
      <c r="CE218" s="36"/>
      <c r="CF218" s="36"/>
      <c r="CG218" s="36"/>
      <c r="CH218" s="36"/>
      <c r="CI218" s="36"/>
      <c r="CJ218" s="36"/>
      <c r="CK218" s="36"/>
      <c r="CL218" s="36"/>
      <c r="CM218" s="36"/>
      <c r="CN218" s="36"/>
      <c r="CO218" s="36"/>
      <c r="CP218" s="36"/>
      <c r="CQ218" s="36"/>
      <c r="CR218" s="36"/>
      <c r="CS218" s="36"/>
      <c r="CT218" s="36">
        <v>4</v>
      </c>
      <c r="CU218" s="36"/>
      <c r="CV218" s="36"/>
      <c r="CW218" s="36"/>
      <c r="CX218" s="36"/>
      <c r="CY218" s="36"/>
      <c r="CZ218" s="36"/>
      <c r="DA218" s="36"/>
      <c r="DB218" s="36"/>
      <c r="DC218" s="36"/>
      <c r="DD218" s="36"/>
      <c r="DE218" s="36"/>
      <c r="DF218" s="36"/>
      <c r="DG218" s="36"/>
      <c r="DH218" s="36"/>
      <c r="DI218" s="36"/>
      <c r="DJ218" s="36"/>
      <c r="DK218" s="36"/>
      <c r="DL218" s="36"/>
      <c r="DM218" s="36"/>
      <c r="DN218" s="36"/>
      <c r="DO218" s="36"/>
      <c r="DP218" s="56">
        <v>4</v>
      </c>
    </row>
    <row r="219" spans="1:120" hidden="1" x14ac:dyDescent="0.25">
      <c r="A219" s="35">
        <v>118</v>
      </c>
      <c r="B219" s="36" t="s">
        <v>342</v>
      </c>
      <c r="C219" s="36" t="s">
        <v>28</v>
      </c>
      <c r="D219" s="36" t="s">
        <v>11</v>
      </c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  <c r="AY219" s="36"/>
      <c r="AZ219" s="36"/>
      <c r="BA219" s="36"/>
      <c r="BB219" s="36"/>
      <c r="BC219" s="36"/>
      <c r="BD219" s="36"/>
      <c r="BE219" s="36"/>
      <c r="BF219" s="36"/>
      <c r="BG219" s="36"/>
      <c r="BH219" s="36"/>
      <c r="BI219" s="36"/>
      <c r="BJ219" s="36"/>
      <c r="BK219" s="36"/>
      <c r="BL219" s="36"/>
      <c r="BM219" s="36"/>
      <c r="BN219" s="36"/>
      <c r="BO219" s="36"/>
      <c r="BP219" s="36"/>
      <c r="BQ219" s="36"/>
      <c r="BR219" s="36"/>
      <c r="BS219" s="36"/>
      <c r="BT219" s="36"/>
      <c r="BU219" s="36"/>
      <c r="BV219" s="36"/>
      <c r="BW219" s="36"/>
      <c r="BX219" s="36"/>
      <c r="BY219" s="36"/>
      <c r="BZ219" s="36"/>
      <c r="CA219" s="36"/>
      <c r="CB219" s="36"/>
      <c r="CC219" s="36"/>
      <c r="CD219" s="36"/>
      <c r="CE219" s="36">
        <v>4</v>
      </c>
      <c r="CF219" s="36"/>
      <c r="CG219" s="36"/>
      <c r="CH219" s="36"/>
      <c r="CI219" s="36"/>
      <c r="CJ219" s="36"/>
      <c r="CK219" s="36"/>
      <c r="CL219" s="36"/>
      <c r="CM219" s="36"/>
      <c r="CN219" s="36"/>
      <c r="CO219" s="36"/>
      <c r="CP219" s="36"/>
      <c r="CQ219" s="36"/>
      <c r="CR219" s="36"/>
      <c r="CS219" s="36"/>
      <c r="CT219" s="36"/>
      <c r="CU219" s="36"/>
      <c r="CV219" s="36"/>
      <c r="CW219" s="36"/>
      <c r="CX219" s="36"/>
      <c r="CY219" s="36"/>
      <c r="CZ219" s="36"/>
      <c r="DA219" s="36"/>
      <c r="DB219" s="36"/>
      <c r="DC219" s="36"/>
      <c r="DD219" s="36"/>
      <c r="DE219" s="36"/>
      <c r="DF219" s="36"/>
      <c r="DG219" s="36"/>
      <c r="DH219" s="36"/>
      <c r="DI219" s="36"/>
      <c r="DJ219" s="36"/>
      <c r="DK219" s="36"/>
      <c r="DL219" s="36"/>
      <c r="DM219" s="36"/>
      <c r="DN219" s="36"/>
      <c r="DO219" s="36"/>
      <c r="DP219" s="56">
        <v>4</v>
      </c>
    </row>
    <row r="220" spans="1:120" hidden="1" x14ac:dyDescent="0.25">
      <c r="A220" s="10">
        <v>29</v>
      </c>
      <c r="B220" s="2" t="s">
        <v>343</v>
      </c>
      <c r="C220" s="2" t="s">
        <v>28</v>
      </c>
      <c r="D220" s="2" t="s">
        <v>11</v>
      </c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 t="s">
        <v>139</v>
      </c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55">
        <v>0</v>
      </c>
    </row>
    <row r="221" spans="1:120" hidden="1" x14ac:dyDescent="0.25">
      <c r="A221" s="10">
        <v>29</v>
      </c>
      <c r="B221" s="2" t="s">
        <v>343</v>
      </c>
      <c r="C221" s="2" t="s">
        <v>28</v>
      </c>
      <c r="D221" s="2" t="s">
        <v>11</v>
      </c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 t="s">
        <v>137</v>
      </c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55">
        <v>0</v>
      </c>
    </row>
    <row r="222" spans="1:120" hidden="1" x14ac:dyDescent="0.25">
      <c r="A222" s="35">
        <v>278</v>
      </c>
      <c r="B222" s="36" t="s">
        <v>242</v>
      </c>
      <c r="C222" s="36" t="s">
        <v>28</v>
      </c>
      <c r="D222" s="36" t="s">
        <v>11</v>
      </c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  <c r="BA222" s="36"/>
      <c r="BB222" s="36"/>
      <c r="BC222" s="36"/>
      <c r="BD222" s="36"/>
      <c r="BE222" s="36"/>
      <c r="BF222" s="36"/>
      <c r="BG222" s="36"/>
      <c r="BH222" s="36"/>
      <c r="BI222" s="36"/>
      <c r="BJ222" s="36"/>
      <c r="BK222" s="36"/>
      <c r="BL222" s="36"/>
      <c r="BM222" s="36"/>
      <c r="BN222" s="36"/>
      <c r="BO222" s="36"/>
      <c r="BP222" s="36"/>
      <c r="BQ222" s="36"/>
      <c r="BR222" s="36">
        <v>3</v>
      </c>
      <c r="BS222" s="36"/>
      <c r="BT222" s="36"/>
      <c r="BU222" s="36"/>
      <c r="BV222" s="36"/>
      <c r="BW222" s="36"/>
      <c r="BX222" s="36"/>
      <c r="BY222" s="36"/>
      <c r="BZ222" s="36"/>
      <c r="CA222" s="36"/>
      <c r="CB222" s="36"/>
      <c r="CC222" s="36"/>
      <c r="CD222" s="36"/>
      <c r="CE222" s="36"/>
      <c r="CF222" s="36"/>
      <c r="CG222" s="36"/>
      <c r="CH222" s="36"/>
      <c r="CI222" s="36"/>
      <c r="CJ222" s="36"/>
      <c r="CK222" s="36"/>
      <c r="CL222" s="36"/>
      <c r="CM222" s="36"/>
      <c r="CN222" s="36"/>
      <c r="CO222" s="36"/>
      <c r="CP222" s="36"/>
      <c r="CQ222" s="36"/>
      <c r="CR222" s="36"/>
      <c r="CS222" s="36"/>
      <c r="CT222" s="36"/>
      <c r="CU222" s="36"/>
      <c r="CV222" s="36"/>
      <c r="CW222" s="36"/>
      <c r="CX222" s="36"/>
      <c r="CY222" s="36"/>
      <c r="CZ222" s="36"/>
      <c r="DA222" s="36"/>
      <c r="DB222" s="36"/>
      <c r="DC222" s="36"/>
      <c r="DD222" s="36"/>
      <c r="DE222" s="36"/>
      <c r="DF222" s="36"/>
      <c r="DG222" s="36"/>
      <c r="DH222" s="36"/>
      <c r="DI222" s="36"/>
      <c r="DJ222" s="36"/>
      <c r="DK222" s="36"/>
      <c r="DL222" s="36"/>
      <c r="DM222" s="36"/>
      <c r="DN222" s="36"/>
      <c r="DO222" s="36"/>
      <c r="DP222" s="56">
        <v>8</v>
      </c>
    </row>
    <row r="223" spans="1:120" hidden="1" x14ac:dyDescent="0.25">
      <c r="A223" s="38">
        <v>278</v>
      </c>
      <c r="B223" s="39" t="s">
        <v>242</v>
      </c>
      <c r="C223" s="39" t="s">
        <v>28</v>
      </c>
      <c r="D223" s="39" t="s">
        <v>11</v>
      </c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  <c r="BF223" s="39"/>
      <c r="BG223" s="39"/>
      <c r="BH223" s="39">
        <v>2</v>
      </c>
      <c r="BI223" s="39"/>
      <c r="BJ223" s="39"/>
      <c r="BK223" s="39"/>
      <c r="BL223" s="39"/>
      <c r="BM223" s="39"/>
      <c r="BN223" s="39"/>
      <c r="BO223" s="39"/>
      <c r="BP223" s="39"/>
      <c r="BQ223" s="39"/>
      <c r="BR223" s="39"/>
      <c r="BS223" s="39"/>
      <c r="BT223" s="39"/>
      <c r="BU223" s="39"/>
      <c r="BV223" s="39"/>
      <c r="BW223" s="39"/>
      <c r="BX223" s="39"/>
      <c r="BY223" s="39"/>
      <c r="BZ223" s="39"/>
      <c r="CA223" s="39"/>
      <c r="CB223" s="39"/>
      <c r="CC223" s="39"/>
      <c r="CD223" s="39"/>
      <c r="CE223" s="39"/>
      <c r="CF223" s="39"/>
      <c r="CG223" s="39"/>
      <c r="CH223" s="39"/>
      <c r="CI223" s="39"/>
      <c r="CJ223" s="39"/>
      <c r="CK223" s="39"/>
      <c r="CL223" s="39"/>
      <c r="CM223" s="39"/>
      <c r="CN223" s="39"/>
      <c r="CO223" s="39"/>
      <c r="CP223" s="39"/>
      <c r="CQ223" s="39"/>
      <c r="CR223" s="39"/>
      <c r="CS223" s="39"/>
      <c r="CT223" s="39"/>
      <c r="CU223" s="39"/>
      <c r="CV223" s="39"/>
      <c r="CW223" s="39"/>
      <c r="CX223" s="39"/>
      <c r="CY223" s="39"/>
      <c r="CZ223" s="39"/>
      <c r="DA223" s="39"/>
      <c r="DB223" s="39"/>
      <c r="DC223" s="39"/>
      <c r="DD223" s="39"/>
      <c r="DE223" s="39"/>
      <c r="DF223" s="39"/>
      <c r="DG223" s="39"/>
      <c r="DH223" s="39"/>
      <c r="DI223" s="39"/>
      <c r="DJ223" s="39"/>
      <c r="DK223" s="39"/>
      <c r="DL223" s="39"/>
      <c r="DM223" s="39"/>
      <c r="DN223" s="39"/>
      <c r="DO223" s="39"/>
      <c r="DP223" s="58">
        <v>8</v>
      </c>
    </row>
    <row r="224" spans="1:120" hidden="1" x14ac:dyDescent="0.25">
      <c r="A224" s="35">
        <v>278</v>
      </c>
      <c r="B224" s="36" t="s">
        <v>242</v>
      </c>
      <c r="C224" s="36" t="s">
        <v>28</v>
      </c>
      <c r="D224" s="36" t="s">
        <v>11</v>
      </c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6"/>
      <c r="AX224" s="36"/>
      <c r="AY224" s="36"/>
      <c r="AZ224" s="36"/>
      <c r="BA224" s="36"/>
      <c r="BB224" s="36"/>
      <c r="BC224" s="36"/>
      <c r="BD224" s="36"/>
      <c r="BE224" s="36"/>
      <c r="BF224" s="36">
        <v>2</v>
      </c>
      <c r="BG224" s="36"/>
      <c r="BH224" s="36"/>
      <c r="BI224" s="36"/>
      <c r="BJ224" s="36"/>
      <c r="BK224" s="36"/>
      <c r="BL224" s="36"/>
      <c r="BM224" s="36"/>
      <c r="BN224" s="36"/>
      <c r="BO224" s="36"/>
      <c r="BP224" s="36"/>
      <c r="BQ224" s="36"/>
      <c r="BR224" s="36"/>
      <c r="BS224" s="36"/>
      <c r="BT224" s="36"/>
      <c r="BU224" s="36"/>
      <c r="BV224" s="36"/>
      <c r="BW224" s="36"/>
      <c r="BX224" s="36"/>
      <c r="BY224" s="36"/>
      <c r="BZ224" s="36"/>
      <c r="CA224" s="36"/>
      <c r="CB224" s="36"/>
      <c r="CC224" s="36"/>
      <c r="CD224" s="36"/>
      <c r="CE224" s="36"/>
      <c r="CF224" s="36"/>
      <c r="CG224" s="36"/>
      <c r="CH224" s="36"/>
      <c r="CI224" s="36"/>
      <c r="CJ224" s="36"/>
      <c r="CK224" s="36"/>
      <c r="CL224" s="36"/>
      <c r="CM224" s="36"/>
      <c r="CN224" s="36"/>
      <c r="CO224" s="36"/>
      <c r="CP224" s="36"/>
      <c r="CQ224" s="36"/>
      <c r="CR224" s="36"/>
      <c r="CS224" s="36"/>
      <c r="CT224" s="36"/>
      <c r="CU224" s="36"/>
      <c r="CV224" s="36"/>
      <c r="CW224" s="36"/>
      <c r="CX224" s="36"/>
      <c r="CY224" s="36"/>
      <c r="CZ224" s="36"/>
      <c r="DA224" s="36"/>
      <c r="DB224" s="36"/>
      <c r="DC224" s="36"/>
      <c r="DD224" s="36"/>
      <c r="DE224" s="36"/>
      <c r="DF224" s="36"/>
      <c r="DG224" s="36"/>
      <c r="DH224" s="36"/>
      <c r="DI224" s="36"/>
      <c r="DJ224" s="36"/>
      <c r="DK224" s="36"/>
      <c r="DL224" s="36"/>
      <c r="DM224" s="36"/>
      <c r="DN224" s="36"/>
      <c r="DO224" s="36"/>
      <c r="DP224" s="56">
        <v>8</v>
      </c>
    </row>
    <row r="225" spans="1:120" hidden="1" x14ac:dyDescent="0.25">
      <c r="A225" s="35">
        <v>103</v>
      </c>
      <c r="B225" s="36" t="s">
        <v>346</v>
      </c>
      <c r="C225" s="36" t="s">
        <v>28</v>
      </c>
      <c r="D225" s="36" t="s">
        <v>11</v>
      </c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  <c r="BA225" s="36"/>
      <c r="BB225" s="36"/>
      <c r="BC225" s="36"/>
      <c r="BD225" s="36"/>
      <c r="BE225" s="36"/>
      <c r="BF225" s="36"/>
      <c r="BG225" s="36"/>
      <c r="BH225" s="36"/>
      <c r="BI225" s="36"/>
      <c r="BJ225" s="36"/>
      <c r="BK225" s="36"/>
      <c r="BL225" s="36"/>
      <c r="BM225" s="36"/>
      <c r="BN225" s="36"/>
      <c r="BO225" s="36"/>
      <c r="BP225" s="36"/>
      <c r="BQ225" s="36"/>
      <c r="BR225" s="36"/>
      <c r="BS225" s="36"/>
      <c r="BT225" s="36"/>
      <c r="BU225" s="36"/>
      <c r="BV225" s="36"/>
      <c r="BW225" s="36"/>
      <c r="BX225" s="36"/>
      <c r="BY225" s="36"/>
      <c r="BZ225" s="36"/>
      <c r="CA225" s="36"/>
      <c r="CB225" s="36"/>
      <c r="CC225" s="36"/>
      <c r="CD225" s="36"/>
      <c r="CE225" s="36"/>
      <c r="CF225" s="36"/>
      <c r="CG225" s="36"/>
      <c r="CH225" s="36"/>
      <c r="CI225" s="36"/>
      <c r="CJ225" s="36"/>
      <c r="CK225" s="36"/>
      <c r="CL225" s="36"/>
      <c r="CM225" s="36"/>
      <c r="CN225" s="36"/>
      <c r="CO225" s="36"/>
      <c r="CP225" s="36"/>
      <c r="CQ225" s="36"/>
      <c r="CR225" s="36"/>
      <c r="CS225" s="36"/>
      <c r="CT225" s="36"/>
      <c r="CU225" s="36"/>
      <c r="CV225" s="36"/>
      <c r="CW225" s="36"/>
      <c r="CX225" s="36"/>
      <c r="CY225" s="36"/>
      <c r="CZ225" s="36"/>
      <c r="DA225" s="36"/>
      <c r="DB225" s="36"/>
      <c r="DC225" s="36"/>
      <c r="DD225" s="36"/>
      <c r="DE225" s="36"/>
      <c r="DF225" s="36"/>
      <c r="DG225" s="36"/>
      <c r="DH225" s="36">
        <v>2</v>
      </c>
      <c r="DI225" s="36"/>
      <c r="DJ225" s="36"/>
      <c r="DK225" s="36"/>
      <c r="DL225" s="36"/>
      <c r="DM225" s="36"/>
      <c r="DN225" s="36"/>
      <c r="DO225" s="36"/>
      <c r="DP225" s="56">
        <v>4</v>
      </c>
    </row>
    <row r="226" spans="1:120" hidden="1" x14ac:dyDescent="0.25">
      <c r="A226" s="38">
        <v>103</v>
      </c>
      <c r="B226" s="36" t="s">
        <v>346</v>
      </c>
      <c r="C226" s="39" t="s">
        <v>28</v>
      </c>
      <c r="D226" s="39" t="s">
        <v>11</v>
      </c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39"/>
      <c r="BQ226" s="39"/>
      <c r="BR226" s="39"/>
      <c r="BS226" s="39"/>
      <c r="BT226" s="39"/>
      <c r="BU226" s="39"/>
      <c r="BV226" s="39"/>
      <c r="BW226" s="39"/>
      <c r="BX226" s="39"/>
      <c r="BY226" s="39"/>
      <c r="BZ226" s="39"/>
      <c r="CA226" s="39"/>
      <c r="CB226" s="39"/>
      <c r="CC226" s="39"/>
      <c r="CD226" s="39">
        <v>4</v>
      </c>
      <c r="CE226" s="39"/>
      <c r="CF226" s="39"/>
      <c r="CG226" s="39"/>
      <c r="CH226" s="39"/>
      <c r="CI226" s="39"/>
      <c r="CJ226" s="39"/>
      <c r="CK226" s="39"/>
      <c r="CL226" s="39"/>
      <c r="CM226" s="39"/>
      <c r="CN226" s="39"/>
      <c r="CO226" s="39"/>
      <c r="CP226" s="39"/>
      <c r="CQ226" s="39"/>
      <c r="CR226" s="39"/>
      <c r="CS226" s="39"/>
      <c r="CT226" s="39"/>
      <c r="CU226" s="39"/>
      <c r="CV226" s="39"/>
      <c r="CW226" s="39"/>
      <c r="CX226" s="39"/>
      <c r="CY226" s="39"/>
      <c r="CZ226" s="39"/>
      <c r="DA226" s="39"/>
      <c r="DB226" s="39"/>
      <c r="DC226" s="39"/>
      <c r="DD226" s="39"/>
      <c r="DE226" s="39"/>
      <c r="DF226" s="39"/>
      <c r="DG226" s="39"/>
      <c r="DH226" s="39"/>
      <c r="DI226" s="39"/>
      <c r="DJ226" s="39"/>
      <c r="DK226" s="39"/>
      <c r="DL226" s="39"/>
      <c r="DM226" s="39"/>
      <c r="DN226" s="39"/>
      <c r="DO226" s="39"/>
      <c r="DP226" s="55">
        <v>0</v>
      </c>
    </row>
    <row r="227" spans="1:120" hidden="1" x14ac:dyDescent="0.25">
      <c r="A227" s="35">
        <v>103</v>
      </c>
      <c r="B227" s="36" t="s">
        <v>243</v>
      </c>
      <c r="C227" s="36" t="s">
        <v>28</v>
      </c>
      <c r="D227" s="36" t="s">
        <v>11</v>
      </c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  <c r="AY227" s="36"/>
      <c r="AZ227" s="36"/>
      <c r="BA227" s="36"/>
      <c r="BB227" s="36"/>
      <c r="BC227" s="36"/>
      <c r="BD227" s="36"/>
      <c r="BE227" s="36"/>
      <c r="BF227" s="36"/>
      <c r="BG227" s="36"/>
      <c r="BH227" s="36"/>
      <c r="BI227" s="36"/>
      <c r="BJ227" s="36"/>
      <c r="BK227" s="36"/>
      <c r="BL227" s="36"/>
      <c r="BM227" s="36"/>
      <c r="BN227" s="36"/>
      <c r="BO227" s="36"/>
      <c r="BP227" s="36"/>
      <c r="BQ227" s="36"/>
      <c r="BR227" s="36"/>
      <c r="BS227" s="36"/>
      <c r="BT227" s="36"/>
      <c r="BU227" s="36"/>
      <c r="BV227" s="36"/>
      <c r="BW227" s="36"/>
      <c r="BX227" s="36"/>
      <c r="BY227" s="36"/>
      <c r="BZ227" s="36"/>
      <c r="CA227" s="36"/>
      <c r="CB227" s="36"/>
      <c r="CC227" s="36"/>
      <c r="CD227" s="36"/>
      <c r="CE227" s="36"/>
      <c r="CF227" s="36"/>
      <c r="CG227" s="36"/>
      <c r="CH227" s="36"/>
      <c r="CI227" s="36"/>
      <c r="CJ227" s="36"/>
      <c r="CK227" s="36"/>
      <c r="CL227" s="36"/>
      <c r="CM227" s="36"/>
      <c r="CN227" s="36"/>
      <c r="CO227" s="36"/>
      <c r="CP227" s="36"/>
      <c r="CQ227" s="36"/>
      <c r="CR227" s="36"/>
      <c r="CS227" s="36"/>
      <c r="CT227" s="36"/>
      <c r="CU227" s="36">
        <v>1</v>
      </c>
      <c r="CV227" s="36"/>
      <c r="CW227" s="36"/>
      <c r="CX227" s="36"/>
      <c r="CY227" s="36"/>
      <c r="CZ227" s="36"/>
      <c r="DA227" s="36"/>
      <c r="DB227" s="36"/>
      <c r="DC227" s="36"/>
      <c r="DD227" s="36"/>
      <c r="DE227" s="36"/>
      <c r="DF227" s="36"/>
      <c r="DG227" s="36"/>
      <c r="DH227" s="36"/>
      <c r="DI227" s="36"/>
      <c r="DJ227" s="36"/>
      <c r="DK227" s="36"/>
      <c r="DL227" s="36"/>
      <c r="DM227" s="36"/>
      <c r="DN227" s="36"/>
      <c r="DO227" s="36"/>
      <c r="DP227" s="56">
        <v>18</v>
      </c>
    </row>
    <row r="228" spans="1:120" hidden="1" x14ac:dyDescent="0.25">
      <c r="A228" s="35">
        <v>103</v>
      </c>
      <c r="B228" s="36" t="s">
        <v>243</v>
      </c>
      <c r="C228" s="36" t="s">
        <v>28</v>
      </c>
      <c r="D228" s="36" t="s">
        <v>11</v>
      </c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  <c r="AY228" s="36"/>
      <c r="AZ228" s="36"/>
      <c r="BA228" s="36"/>
      <c r="BB228" s="36"/>
      <c r="BC228" s="36"/>
      <c r="BD228" s="36"/>
      <c r="BE228" s="36"/>
      <c r="BF228" s="36"/>
      <c r="BG228" s="36"/>
      <c r="BH228" s="36"/>
      <c r="BI228" s="36"/>
      <c r="BJ228" s="36"/>
      <c r="BK228" s="36"/>
      <c r="BL228" s="36"/>
      <c r="BM228" s="36"/>
      <c r="BN228" s="36"/>
      <c r="BO228" s="36"/>
      <c r="BP228" s="36"/>
      <c r="BQ228" s="36"/>
      <c r="BR228" s="36"/>
      <c r="BS228" s="36"/>
      <c r="BT228" s="36"/>
      <c r="BU228" s="36"/>
      <c r="BV228" s="36">
        <v>2</v>
      </c>
      <c r="BW228" s="36"/>
      <c r="BX228" s="36"/>
      <c r="BY228" s="36"/>
      <c r="BZ228" s="36"/>
      <c r="CA228" s="36"/>
      <c r="CB228" s="36"/>
      <c r="CC228" s="36"/>
      <c r="CD228" s="36"/>
      <c r="CE228" s="36"/>
      <c r="CF228" s="36"/>
      <c r="CG228" s="36"/>
      <c r="CH228" s="36"/>
      <c r="CI228" s="36"/>
      <c r="CJ228" s="36"/>
      <c r="CK228" s="36"/>
      <c r="CL228" s="36"/>
      <c r="CM228" s="36"/>
      <c r="CN228" s="36"/>
      <c r="CO228" s="36"/>
      <c r="CP228" s="36"/>
      <c r="CQ228" s="36"/>
      <c r="CR228" s="36"/>
      <c r="CS228" s="36"/>
      <c r="CT228" s="36"/>
      <c r="CU228" s="36"/>
      <c r="CV228" s="36"/>
      <c r="CW228" s="36"/>
      <c r="CX228" s="36"/>
      <c r="CY228" s="36"/>
      <c r="CZ228" s="36"/>
      <c r="DA228" s="36"/>
      <c r="DB228" s="36"/>
      <c r="DC228" s="36"/>
      <c r="DD228" s="36"/>
      <c r="DE228" s="36"/>
      <c r="DF228" s="36"/>
      <c r="DG228" s="36"/>
      <c r="DH228" s="36"/>
      <c r="DI228" s="36"/>
      <c r="DJ228" s="36"/>
      <c r="DK228" s="36"/>
      <c r="DL228" s="36"/>
      <c r="DM228" s="36"/>
      <c r="DN228" s="36"/>
      <c r="DO228" s="36"/>
      <c r="DP228" s="55">
        <v>0</v>
      </c>
    </row>
    <row r="229" spans="1:120" hidden="1" x14ac:dyDescent="0.25">
      <c r="A229" s="35">
        <v>103</v>
      </c>
      <c r="B229" s="36" t="s">
        <v>243</v>
      </c>
      <c r="C229" s="36" t="s">
        <v>28</v>
      </c>
      <c r="D229" s="36" t="s">
        <v>11</v>
      </c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6"/>
      <c r="AX229" s="36"/>
      <c r="AY229" s="36"/>
      <c r="AZ229" s="36"/>
      <c r="BA229" s="36"/>
      <c r="BB229" s="36"/>
      <c r="BC229" s="36"/>
      <c r="BD229" s="36"/>
      <c r="BE229" s="36"/>
      <c r="BF229" s="36"/>
      <c r="BG229" s="36"/>
      <c r="BH229" s="36"/>
      <c r="BI229" s="36"/>
      <c r="BJ229" s="36"/>
      <c r="BK229" s="36"/>
      <c r="BL229" s="36"/>
      <c r="BM229" s="36"/>
      <c r="BN229" s="36"/>
      <c r="BO229" s="36"/>
      <c r="BP229" s="36"/>
      <c r="BQ229" s="36"/>
      <c r="BR229" s="36"/>
      <c r="BS229" s="36"/>
      <c r="BT229" s="36"/>
      <c r="BU229" s="36"/>
      <c r="BV229" s="36"/>
      <c r="BW229" s="36"/>
      <c r="BX229" s="36">
        <v>2</v>
      </c>
      <c r="BY229" s="36"/>
      <c r="BZ229" s="36"/>
      <c r="CA229" s="36"/>
      <c r="CB229" s="36"/>
      <c r="CC229" s="36"/>
      <c r="CD229" s="36"/>
      <c r="CE229" s="36"/>
      <c r="CF229" s="36"/>
      <c r="CG229" s="36"/>
      <c r="CH229" s="36"/>
      <c r="CI229" s="36"/>
      <c r="CJ229" s="36"/>
      <c r="CK229" s="36"/>
      <c r="CL229" s="36"/>
      <c r="CM229" s="36"/>
      <c r="CN229" s="36"/>
      <c r="CO229" s="36"/>
      <c r="CP229" s="36"/>
      <c r="CQ229" s="36"/>
      <c r="CR229" s="36"/>
      <c r="CS229" s="36"/>
      <c r="CT229" s="36"/>
      <c r="CU229" s="36"/>
      <c r="CV229" s="36"/>
      <c r="CW229" s="36"/>
      <c r="CX229" s="36"/>
      <c r="CY229" s="36"/>
      <c r="CZ229" s="36"/>
      <c r="DA229" s="36"/>
      <c r="DB229" s="36"/>
      <c r="DC229" s="36"/>
      <c r="DD229" s="36"/>
      <c r="DE229" s="36"/>
      <c r="DF229" s="36"/>
      <c r="DG229" s="36"/>
      <c r="DH229" s="36"/>
      <c r="DI229" s="36"/>
      <c r="DJ229" s="36"/>
      <c r="DK229" s="36"/>
      <c r="DL229" s="36"/>
      <c r="DM229" s="36"/>
      <c r="DN229" s="36"/>
      <c r="DO229" s="36"/>
      <c r="DP229" s="55">
        <v>0</v>
      </c>
    </row>
    <row r="230" spans="1:120" hidden="1" x14ac:dyDescent="0.25">
      <c r="A230" s="35">
        <v>103</v>
      </c>
      <c r="B230" s="36" t="s">
        <v>243</v>
      </c>
      <c r="C230" s="36" t="s">
        <v>28</v>
      </c>
      <c r="D230" s="36" t="s">
        <v>11</v>
      </c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6"/>
      <c r="AV230" s="36"/>
      <c r="AW230" s="36"/>
      <c r="AX230" s="36"/>
      <c r="AY230" s="36"/>
      <c r="AZ230" s="36"/>
      <c r="BA230" s="36"/>
      <c r="BB230" s="36"/>
      <c r="BC230" s="36"/>
      <c r="BD230" s="36"/>
      <c r="BE230" s="36"/>
      <c r="BF230" s="36"/>
      <c r="BG230" s="36"/>
      <c r="BH230" s="36"/>
      <c r="BI230" s="36"/>
      <c r="BJ230" s="36"/>
      <c r="BK230" s="36"/>
      <c r="BL230" s="36"/>
      <c r="BM230" s="36"/>
      <c r="BN230" s="36"/>
      <c r="BO230" s="36"/>
      <c r="BP230" s="36"/>
      <c r="BQ230" s="36"/>
      <c r="BR230" s="36"/>
      <c r="BS230" s="36"/>
      <c r="BT230" s="36"/>
      <c r="BU230" s="36"/>
      <c r="BV230" s="36"/>
      <c r="BW230" s="36"/>
      <c r="BX230" s="36"/>
      <c r="BY230" s="36"/>
      <c r="BZ230" s="36"/>
      <c r="CA230" s="36"/>
      <c r="CB230" s="36"/>
      <c r="CC230" s="36"/>
      <c r="CD230" s="36"/>
      <c r="CE230" s="36"/>
      <c r="CF230" s="36"/>
      <c r="CG230" s="36"/>
      <c r="CH230" s="36"/>
      <c r="CI230" s="36"/>
      <c r="CJ230" s="36"/>
      <c r="CK230" s="36"/>
      <c r="CL230" s="36"/>
      <c r="CM230" s="36"/>
      <c r="CN230" s="36"/>
      <c r="CO230" s="36"/>
      <c r="CP230" s="36"/>
      <c r="CQ230" s="36"/>
      <c r="CR230" s="36"/>
      <c r="CS230" s="36"/>
      <c r="CT230" s="36"/>
      <c r="CU230" s="36"/>
      <c r="CV230" s="36"/>
      <c r="CW230" s="36"/>
      <c r="CX230" s="36"/>
      <c r="CY230" s="36"/>
      <c r="CZ230" s="36"/>
      <c r="DA230" s="36"/>
      <c r="DB230" s="36"/>
      <c r="DC230" s="36"/>
      <c r="DD230" s="36"/>
      <c r="DE230" s="36"/>
      <c r="DF230" s="36"/>
      <c r="DG230" s="36">
        <v>1</v>
      </c>
      <c r="DH230" s="36"/>
      <c r="DI230" s="36"/>
      <c r="DJ230" s="36"/>
      <c r="DK230" s="36"/>
      <c r="DL230" s="36"/>
      <c r="DM230" s="36"/>
      <c r="DN230" s="36"/>
      <c r="DO230" s="36"/>
      <c r="DP230" s="55">
        <v>0</v>
      </c>
    </row>
    <row r="231" spans="1:120" hidden="1" x14ac:dyDescent="0.25">
      <c r="A231" s="35">
        <v>70</v>
      </c>
      <c r="B231" s="36" t="s">
        <v>347</v>
      </c>
      <c r="C231" s="36" t="s">
        <v>28</v>
      </c>
      <c r="D231" s="36" t="s">
        <v>11</v>
      </c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6"/>
      <c r="AV231" s="36"/>
      <c r="AW231" s="36"/>
      <c r="AX231" s="36"/>
      <c r="AY231" s="36"/>
      <c r="AZ231" s="36"/>
      <c r="BA231" s="36"/>
      <c r="BB231" s="36"/>
      <c r="BC231" s="36"/>
      <c r="BD231" s="36"/>
      <c r="BE231" s="36"/>
      <c r="BF231" s="36"/>
      <c r="BG231" s="36"/>
      <c r="BH231" s="36"/>
      <c r="BI231" s="36"/>
      <c r="BJ231" s="36"/>
      <c r="BK231" s="36"/>
      <c r="BL231" s="36"/>
      <c r="BM231" s="36"/>
      <c r="BN231" s="36"/>
      <c r="BO231" s="36"/>
      <c r="BP231" s="36"/>
      <c r="BQ231" s="36"/>
      <c r="BR231" s="36"/>
      <c r="BS231" s="36">
        <v>3</v>
      </c>
      <c r="BT231" s="36"/>
      <c r="BU231" s="36"/>
      <c r="BV231" s="36"/>
      <c r="BW231" s="36"/>
      <c r="BX231" s="36"/>
      <c r="BY231" s="36"/>
      <c r="BZ231" s="36"/>
      <c r="CA231" s="36"/>
      <c r="CB231" s="36"/>
      <c r="CC231" s="36"/>
      <c r="CD231" s="36"/>
      <c r="CE231" s="36"/>
      <c r="CF231" s="36"/>
      <c r="CG231" s="36"/>
      <c r="CH231" s="36"/>
      <c r="CI231" s="36"/>
      <c r="CJ231" s="36"/>
      <c r="CK231" s="36"/>
      <c r="CL231" s="36"/>
      <c r="CM231" s="36"/>
      <c r="CN231" s="36"/>
      <c r="CO231" s="36"/>
      <c r="CP231" s="36"/>
      <c r="CQ231" s="36"/>
      <c r="CR231" s="36"/>
      <c r="CS231" s="36"/>
      <c r="CT231" s="36"/>
      <c r="CU231" s="36"/>
      <c r="CV231" s="36"/>
      <c r="CW231" s="36"/>
      <c r="CX231" s="36"/>
      <c r="CY231" s="36"/>
      <c r="CZ231" s="36"/>
      <c r="DA231" s="36"/>
      <c r="DB231" s="36"/>
      <c r="DC231" s="36"/>
      <c r="DD231" s="36"/>
      <c r="DE231" s="36"/>
      <c r="DF231" s="36"/>
      <c r="DG231" s="36"/>
      <c r="DH231" s="36"/>
      <c r="DI231" s="36"/>
      <c r="DJ231" s="36"/>
      <c r="DK231" s="36"/>
      <c r="DL231" s="36"/>
      <c r="DM231" s="36"/>
      <c r="DN231" s="36"/>
      <c r="DO231" s="36"/>
      <c r="DP231" s="56">
        <v>4</v>
      </c>
    </row>
    <row r="232" spans="1:120" hidden="1" x14ac:dyDescent="0.25">
      <c r="A232" s="38">
        <v>70</v>
      </c>
      <c r="B232" s="39" t="s">
        <v>347</v>
      </c>
      <c r="C232" s="39" t="s">
        <v>28</v>
      </c>
      <c r="D232" s="39" t="s">
        <v>11</v>
      </c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  <c r="BK232" s="39"/>
      <c r="BL232" s="39"/>
      <c r="BM232" s="39">
        <v>2</v>
      </c>
      <c r="BN232" s="39"/>
      <c r="BO232" s="39"/>
      <c r="BP232" s="39"/>
      <c r="BQ232" s="39"/>
      <c r="BR232" s="39"/>
      <c r="BS232" s="39"/>
      <c r="BT232" s="39"/>
      <c r="BU232" s="39"/>
      <c r="BV232" s="39"/>
      <c r="BW232" s="39"/>
      <c r="BX232" s="39"/>
      <c r="BY232" s="39"/>
      <c r="BZ232" s="39"/>
      <c r="CA232" s="39"/>
      <c r="CB232" s="39"/>
      <c r="CC232" s="39"/>
      <c r="CD232" s="39"/>
      <c r="CE232" s="39"/>
      <c r="CF232" s="39"/>
      <c r="CG232" s="39"/>
      <c r="CH232" s="39"/>
      <c r="CI232" s="39"/>
      <c r="CJ232" s="39"/>
      <c r="CK232" s="39"/>
      <c r="CL232" s="39"/>
      <c r="CM232" s="39"/>
      <c r="CN232" s="39"/>
      <c r="CO232" s="39"/>
      <c r="CP232" s="39"/>
      <c r="CQ232" s="39"/>
      <c r="CR232" s="39"/>
      <c r="CS232" s="39"/>
      <c r="CT232" s="39"/>
      <c r="CU232" s="39"/>
      <c r="CV232" s="39"/>
      <c r="CW232" s="39"/>
      <c r="CX232" s="39"/>
      <c r="CY232" s="39"/>
      <c r="CZ232" s="39"/>
      <c r="DA232" s="39"/>
      <c r="DB232" s="39"/>
      <c r="DC232" s="39"/>
      <c r="DD232" s="39"/>
      <c r="DE232" s="39"/>
      <c r="DF232" s="39"/>
      <c r="DG232" s="39"/>
      <c r="DH232" s="39"/>
      <c r="DI232" s="39"/>
      <c r="DJ232" s="39"/>
      <c r="DK232" s="39"/>
      <c r="DL232" s="39"/>
      <c r="DM232" s="39"/>
      <c r="DN232" s="39"/>
      <c r="DO232" s="39"/>
      <c r="DP232" s="58">
        <v>4</v>
      </c>
    </row>
    <row r="233" spans="1:120" hidden="1" x14ac:dyDescent="0.25">
      <c r="A233" s="35">
        <v>70</v>
      </c>
      <c r="B233" s="39" t="s">
        <v>347</v>
      </c>
      <c r="C233" s="36" t="s">
        <v>28</v>
      </c>
      <c r="D233" s="36" t="s">
        <v>11</v>
      </c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AW233" s="36"/>
      <c r="AX233" s="36"/>
      <c r="AY233" s="36"/>
      <c r="AZ233" s="36"/>
      <c r="BA233" s="36"/>
      <c r="BB233" s="36"/>
      <c r="BC233" s="36"/>
      <c r="BD233" s="36"/>
      <c r="BE233" s="36"/>
      <c r="BF233" s="36"/>
      <c r="BG233" s="36"/>
      <c r="BH233" s="36"/>
      <c r="BI233" s="36">
        <v>2</v>
      </c>
      <c r="BJ233" s="36"/>
      <c r="BK233" s="36"/>
      <c r="BL233" s="36"/>
      <c r="BM233" s="36"/>
      <c r="BN233" s="36"/>
      <c r="BO233" s="36"/>
      <c r="BP233" s="36"/>
      <c r="BQ233" s="36"/>
      <c r="BR233" s="36"/>
      <c r="BS233" s="36"/>
      <c r="BT233" s="36"/>
      <c r="BU233" s="36"/>
      <c r="BV233" s="36"/>
      <c r="BW233" s="36"/>
      <c r="BX233" s="36"/>
      <c r="BY233" s="36"/>
      <c r="BZ233" s="36"/>
      <c r="CA233" s="36"/>
      <c r="CB233" s="36"/>
      <c r="CC233" s="36"/>
      <c r="CD233" s="36"/>
      <c r="CE233" s="36"/>
      <c r="CF233" s="36"/>
      <c r="CG233" s="36"/>
      <c r="CH233" s="36"/>
      <c r="CI233" s="36"/>
      <c r="CJ233" s="36"/>
      <c r="CK233" s="36"/>
      <c r="CL233" s="36"/>
      <c r="CM233" s="36"/>
      <c r="CN233" s="36"/>
      <c r="CO233" s="36"/>
      <c r="CP233" s="36"/>
      <c r="CQ233" s="36"/>
      <c r="CR233" s="36"/>
      <c r="CS233" s="36"/>
      <c r="CT233" s="36"/>
      <c r="CU233" s="36"/>
      <c r="CV233" s="36"/>
      <c r="CW233" s="36"/>
      <c r="CX233" s="36"/>
      <c r="CY233" s="36"/>
      <c r="CZ233" s="36"/>
      <c r="DA233" s="36"/>
      <c r="DB233" s="36"/>
      <c r="DC233" s="36"/>
      <c r="DD233" s="36"/>
      <c r="DE233" s="36"/>
      <c r="DF233" s="36"/>
      <c r="DG233" s="36"/>
      <c r="DH233" s="36"/>
      <c r="DI233" s="36"/>
      <c r="DJ233" s="36"/>
      <c r="DK233" s="36"/>
      <c r="DL233" s="36"/>
      <c r="DM233" s="36"/>
      <c r="DN233" s="36"/>
      <c r="DO233" s="36"/>
      <c r="DP233" s="56">
        <v>4</v>
      </c>
    </row>
    <row r="234" spans="1:120" hidden="1" x14ac:dyDescent="0.25">
      <c r="A234" s="35">
        <v>70</v>
      </c>
      <c r="B234" s="39" t="s">
        <v>347</v>
      </c>
      <c r="C234" s="36" t="s">
        <v>28</v>
      </c>
      <c r="D234" s="36" t="s">
        <v>11</v>
      </c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6"/>
      <c r="AV234" s="36"/>
      <c r="AW234" s="36"/>
      <c r="AX234" s="36"/>
      <c r="AY234" s="36"/>
      <c r="AZ234" s="36"/>
      <c r="BA234" s="36"/>
      <c r="BB234" s="36"/>
      <c r="BC234" s="36"/>
      <c r="BD234" s="36"/>
      <c r="BE234" s="36"/>
      <c r="BF234" s="36"/>
      <c r="BG234" s="36">
        <v>3</v>
      </c>
      <c r="BH234" s="36"/>
      <c r="BI234" s="36"/>
      <c r="BJ234" s="36"/>
      <c r="BK234" s="36"/>
      <c r="BL234" s="36"/>
      <c r="BM234" s="36"/>
      <c r="BN234" s="36"/>
      <c r="BO234" s="36"/>
      <c r="BP234" s="36"/>
      <c r="BQ234" s="36"/>
      <c r="BR234" s="36"/>
      <c r="BS234" s="36"/>
      <c r="BT234" s="36"/>
      <c r="BU234" s="36"/>
      <c r="BV234" s="36"/>
      <c r="BW234" s="36"/>
      <c r="BX234" s="36"/>
      <c r="BY234" s="36"/>
      <c r="BZ234" s="36"/>
      <c r="CA234" s="36"/>
      <c r="CB234" s="36"/>
      <c r="CC234" s="36"/>
      <c r="CD234" s="36"/>
      <c r="CE234" s="36"/>
      <c r="CF234" s="36"/>
      <c r="CG234" s="36"/>
      <c r="CH234" s="36"/>
      <c r="CI234" s="36"/>
      <c r="CJ234" s="36"/>
      <c r="CK234" s="36"/>
      <c r="CL234" s="36"/>
      <c r="CM234" s="36"/>
      <c r="CN234" s="36"/>
      <c r="CO234" s="36"/>
      <c r="CP234" s="36"/>
      <c r="CQ234" s="36"/>
      <c r="CR234" s="36"/>
      <c r="CS234" s="36"/>
      <c r="CT234" s="36"/>
      <c r="CU234" s="36"/>
      <c r="CV234" s="36"/>
      <c r="CW234" s="36"/>
      <c r="CX234" s="36"/>
      <c r="CY234" s="36"/>
      <c r="CZ234" s="36"/>
      <c r="DA234" s="36"/>
      <c r="DB234" s="36"/>
      <c r="DC234" s="36"/>
      <c r="DD234" s="36"/>
      <c r="DE234" s="36"/>
      <c r="DF234" s="36"/>
      <c r="DG234" s="36"/>
      <c r="DH234" s="36"/>
      <c r="DI234" s="36"/>
      <c r="DJ234" s="36"/>
      <c r="DK234" s="36"/>
      <c r="DL234" s="36"/>
      <c r="DM234" s="36"/>
      <c r="DN234" s="36"/>
      <c r="DO234" s="36"/>
      <c r="DP234" s="56">
        <v>4</v>
      </c>
    </row>
    <row r="235" spans="1:120" hidden="1" x14ac:dyDescent="0.25">
      <c r="A235" s="35">
        <v>83</v>
      </c>
      <c r="B235" s="39" t="s">
        <v>352</v>
      </c>
      <c r="C235" s="36" t="s">
        <v>28</v>
      </c>
      <c r="D235" s="36" t="s">
        <v>11</v>
      </c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6"/>
      <c r="AV235" s="36"/>
      <c r="AW235" s="36"/>
      <c r="AX235" s="36"/>
      <c r="AY235" s="36"/>
      <c r="AZ235" s="36"/>
      <c r="BA235" s="36"/>
      <c r="BB235" s="36"/>
      <c r="BC235" s="36"/>
      <c r="BD235" s="36"/>
      <c r="BE235" s="36"/>
      <c r="BF235" s="36"/>
      <c r="BG235" s="36"/>
      <c r="BH235" s="36"/>
      <c r="BI235" s="36"/>
      <c r="BJ235" s="36"/>
      <c r="BK235" s="36"/>
      <c r="BL235" s="36"/>
      <c r="BM235" s="36"/>
      <c r="BN235" s="36"/>
      <c r="BO235" s="36"/>
      <c r="BP235" s="36"/>
      <c r="BQ235" s="36">
        <v>1</v>
      </c>
      <c r="BR235" s="36"/>
      <c r="BS235" s="36"/>
      <c r="BT235" s="36"/>
      <c r="BU235" s="36"/>
      <c r="BV235" s="36"/>
      <c r="BW235" s="36"/>
      <c r="BX235" s="36"/>
      <c r="BY235" s="36"/>
      <c r="BZ235" s="36"/>
      <c r="CA235" s="36"/>
      <c r="CB235" s="36"/>
      <c r="CC235" s="36"/>
      <c r="CD235" s="36"/>
      <c r="CE235" s="36"/>
      <c r="CF235" s="36"/>
      <c r="CG235" s="36"/>
      <c r="CH235" s="36"/>
      <c r="CI235" s="36"/>
      <c r="CJ235" s="36"/>
      <c r="CK235" s="36"/>
      <c r="CL235" s="36"/>
      <c r="CM235" s="36"/>
      <c r="CN235" s="36"/>
      <c r="CO235" s="36"/>
      <c r="CP235" s="36"/>
      <c r="CQ235" s="36"/>
      <c r="CR235" s="36"/>
      <c r="CS235" s="36"/>
      <c r="CT235" s="36"/>
      <c r="CU235" s="36"/>
      <c r="CV235" s="36"/>
      <c r="CW235" s="36"/>
      <c r="CX235" s="36"/>
      <c r="CY235" s="36"/>
      <c r="CZ235" s="36"/>
      <c r="DA235" s="36"/>
      <c r="DB235" s="36"/>
      <c r="DC235" s="36"/>
      <c r="DD235" s="36"/>
      <c r="DE235" s="36"/>
      <c r="DF235" s="36"/>
      <c r="DG235" s="36"/>
      <c r="DH235" s="36"/>
      <c r="DI235" s="36"/>
      <c r="DJ235" s="36"/>
      <c r="DK235" s="36"/>
      <c r="DL235" s="36"/>
      <c r="DM235" s="36"/>
      <c r="DN235" s="36"/>
      <c r="DO235" s="36"/>
      <c r="DP235" s="56">
        <v>6</v>
      </c>
    </row>
    <row r="236" spans="1:120" hidden="1" x14ac:dyDescent="0.25">
      <c r="A236" s="35">
        <v>83</v>
      </c>
      <c r="B236" s="39" t="s">
        <v>352</v>
      </c>
      <c r="C236" s="36" t="s">
        <v>28</v>
      </c>
      <c r="D236" s="36" t="s">
        <v>11</v>
      </c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/>
      <c r="AY236" s="36"/>
      <c r="AZ236" s="36"/>
      <c r="BA236" s="36"/>
      <c r="BB236" s="36"/>
      <c r="BC236" s="36"/>
      <c r="BD236" s="36"/>
      <c r="BE236" s="36"/>
      <c r="BF236" s="36"/>
      <c r="BG236" s="36"/>
      <c r="BH236" s="36"/>
      <c r="BI236" s="36"/>
      <c r="BJ236" s="36"/>
      <c r="BK236" s="36"/>
      <c r="BL236" s="36"/>
      <c r="BM236" s="36"/>
      <c r="BN236" s="36"/>
      <c r="BO236" s="36"/>
      <c r="BP236" s="36">
        <v>1</v>
      </c>
      <c r="BQ236" s="36"/>
      <c r="BR236" s="36"/>
      <c r="BS236" s="36"/>
      <c r="BT236" s="36"/>
      <c r="BU236" s="36"/>
      <c r="BV236" s="36"/>
      <c r="BW236" s="36"/>
      <c r="BX236" s="36"/>
      <c r="BY236" s="36"/>
      <c r="BZ236" s="36"/>
      <c r="CA236" s="36"/>
      <c r="CB236" s="36"/>
      <c r="CC236" s="36"/>
      <c r="CD236" s="36"/>
      <c r="CE236" s="36"/>
      <c r="CF236" s="36"/>
      <c r="CG236" s="36"/>
      <c r="CH236" s="36"/>
      <c r="CI236" s="36"/>
      <c r="CJ236" s="36"/>
      <c r="CK236" s="36"/>
      <c r="CL236" s="36"/>
      <c r="CM236" s="36"/>
      <c r="CN236" s="36"/>
      <c r="CO236" s="36"/>
      <c r="CP236" s="36"/>
      <c r="CQ236" s="36"/>
      <c r="CR236" s="36"/>
      <c r="CS236" s="36"/>
      <c r="CT236" s="36"/>
      <c r="CU236" s="36"/>
      <c r="CV236" s="36"/>
      <c r="CW236" s="36"/>
      <c r="CX236" s="36"/>
      <c r="CY236" s="36"/>
      <c r="CZ236" s="36"/>
      <c r="DA236" s="36"/>
      <c r="DB236" s="36"/>
      <c r="DC236" s="36"/>
      <c r="DD236" s="36"/>
      <c r="DE236" s="36"/>
      <c r="DF236" s="36"/>
      <c r="DG236" s="36"/>
      <c r="DH236" s="36"/>
      <c r="DI236" s="36"/>
      <c r="DJ236" s="36"/>
      <c r="DK236" s="36"/>
      <c r="DL236" s="36"/>
      <c r="DM236" s="36"/>
      <c r="DN236" s="36"/>
      <c r="DO236" s="36"/>
      <c r="DP236" s="56">
        <v>6</v>
      </c>
    </row>
    <row r="237" spans="1:120" hidden="1" x14ac:dyDescent="0.25">
      <c r="A237" s="38">
        <v>83</v>
      </c>
      <c r="B237" s="36" t="s">
        <v>352</v>
      </c>
      <c r="C237" s="39" t="s">
        <v>28</v>
      </c>
      <c r="D237" s="39" t="s">
        <v>11</v>
      </c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  <c r="BE237" s="39"/>
      <c r="BF237" s="39"/>
      <c r="BG237" s="39"/>
      <c r="BH237" s="39"/>
      <c r="BI237" s="39"/>
      <c r="BJ237" s="39"/>
      <c r="BK237" s="39"/>
      <c r="BL237" s="39"/>
      <c r="BM237" s="39"/>
      <c r="BN237" s="39">
        <v>2</v>
      </c>
      <c r="BO237" s="39"/>
      <c r="BP237" s="39"/>
      <c r="BQ237" s="39"/>
      <c r="BR237" s="39"/>
      <c r="BS237" s="39"/>
      <c r="BT237" s="39"/>
      <c r="BU237" s="39"/>
      <c r="BV237" s="39"/>
      <c r="BW237" s="39"/>
      <c r="BX237" s="39"/>
      <c r="BY237" s="39"/>
      <c r="BZ237" s="39"/>
      <c r="CA237" s="39"/>
      <c r="CB237" s="39"/>
      <c r="CC237" s="39"/>
      <c r="CD237" s="39"/>
      <c r="CE237" s="39"/>
      <c r="CF237" s="39"/>
      <c r="CG237" s="39"/>
      <c r="CH237" s="39"/>
      <c r="CI237" s="39"/>
      <c r="CJ237" s="39"/>
      <c r="CK237" s="39"/>
      <c r="CL237" s="39"/>
      <c r="CM237" s="39"/>
      <c r="CN237" s="39"/>
      <c r="CO237" s="39"/>
      <c r="CP237" s="39"/>
      <c r="CQ237" s="39"/>
      <c r="CR237" s="39"/>
      <c r="CS237" s="39"/>
      <c r="CT237" s="39"/>
      <c r="CU237" s="39"/>
      <c r="CV237" s="39"/>
      <c r="CW237" s="39"/>
      <c r="CX237" s="39"/>
      <c r="CY237" s="39"/>
      <c r="CZ237" s="39"/>
      <c r="DA237" s="39"/>
      <c r="DB237" s="39"/>
      <c r="DC237" s="39"/>
      <c r="DD237" s="39"/>
      <c r="DE237" s="39"/>
      <c r="DF237" s="39"/>
      <c r="DG237" s="39"/>
      <c r="DH237" s="39"/>
      <c r="DI237" s="39"/>
      <c r="DJ237" s="39"/>
      <c r="DK237" s="39"/>
      <c r="DL237" s="39"/>
      <c r="DM237" s="39"/>
      <c r="DN237" s="39"/>
      <c r="DO237" s="39"/>
      <c r="DP237" s="58">
        <v>4</v>
      </c>
    </row>
    <row r="238" spans="1:120" hidden="1" x14ac:dyDescent="0.25">
      <c r="A238" s="35">
        <v>83</v>
      </c>
      <c r="B238" s="36" t="s">
        <v>352</v>
      </c>
      <c r="C238" s="36" t="s">
        <v>28</v>
      </c>
      <c r="D238" s="36" t="s">
        <v>11</v>
      </c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  <c r="BE238" s="36">
        <v>4</v>
      </c>
      <c r="BF238" s="36"/>
      <c r="BG238" s="36"/>
      <c r="BH238" s="36"/>
      <c r="BI238" s="36"/>
      <c r="BJ238" s="36"/>
      <c r="BK238" s="36"/>
      <c r="BL238" s="36"/>
      <c r="BM238" s="36"/>
      <c r="BN238" s="36"/>
      <c r="BO238" s="36"/>
      <c r="BP238" s="36"/>
      <c r="BQ238" s="36"/>
      <c r="BR238" s="36"/>
      <c r="BS238" s="36"/>
      <c r="BT238" s="36"/>
      <c r="BU238" s="36"/>
      <c r="BV238" s="36"/>
      <c r="BW238" s="36"/>
      <c r="BX238" s="36"/>
      <c r="BY238" s="36"/>
      <c r="BZ238" s="36"/>
      <c r="CA238" s="36"/>
      <c r="CB238" s="36"/>
      <c r="CC238" s="36"/>
      <c r="CD238" s="36"/>
      <c r="CE238" s="36"/>
      <c r="CF238" s="36"/>
      <c r="CG238" s="36"/>
      <c r="CH238" s="36"/>
      <c r="CI238" s="36"/>
      <c r="CJ238" s="36"/>
      <c r="CK238" s="36"/>
      <c r="CL238" s="36"/>
      <c r="CM238" s="36"/>
      <c r="CN238" s="36"/>
      <c r="CO238" s="36"/>
      <c r="CP238" s="36"/>
      <c r="CQ238" s="36"/>
      <c r="CR238" s="36"/>
      <c r="CS238" s="36"/>
      <c r="CT238" s="36"/>
      <c r="CU238" s="36"/>
      <c r="CV238" s="36"/>
      <c r="CW238" s="36"/>
      <c r="CX238" s="36"/>
      <c r="CY238" s="36"/>
      <c r="CZ238" s="36"/>
      <c r="DA238" s="36"/>
      <c r="DB238" s="36"/>
      <c r="DC238" s="36"/>
      <c r="DD238" s="36"/>
      <c r="DE238" s="36"/>
      <c r="DF238" s="36"/>
      <c r="DG238" s="36"/>
      <c r="DH238" s="36"/>
      <c r="DI238" s="36"/>
      <c r="DJ238" s="36"/>
      <c r="DK238" s="36"/>
      <c r="DL238" s="36"/>
      <c r="DM238" s="36"/>
      <c r="DN238" s="36"/>
      <c r="DO238" s="36"/>
      <c r="DP238" s="56">
        <v>4</v>
      </c>
    </row>
    <row r="239" spans="1:120" hidden="1" x14ac:dyDescent="0.25">
      <c r="A239" s="35">
        <v>83</v>
      </c>
      <c r="B239" s="36" t="s">
        <v>352</v>
      </c>
      <c r="C239" s="36" t="s">
        <v>28</v>
      </c>
      <c r="D239" s="36" t="s">
        <v>11</v>
      </c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>
        <v>6</v>
      </c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  <c r="BD239" s="36"/>
      <c r="BE239" s="36"/>
      <c r="BF239" s="36"/>
      <c r="BG239" s="36"/>
      <c r="BH239" s="36"/>
      <c r="BI239" s="36"/>
      <c r="BJ239" s="36"/>
      <c r="BK239" s="36"/>
      <c r="BL239" s="36"/>
      <c r="BM239" s="36"/>
      <c r="BN239" s="36"/>
      <c r="BO239" s="36"/>
      <c r="BP239" s="36"/>
      <c r="BQ239" s="36"/>
      <c r="BR239" s="36"/>
      <c r="BS239" s="36"/>
      <c r="BT239" s="36"/>
      <c r="BU239" s="36"/>
      <c r="BV239" s="36"/>
      <c r="BW239" s="36"/>
      <c r="BX239" s="36"/>
      <c r="BY239" s="36"/>
      <c r="BZ239" s="36"/>
      <c r="CA239" s="36"/>
      <c r="CB239" s="36"/>
      <c r="CC239" s="36"/>
      <c r="CD239" s="36"/>
      <c r="CE239" s="36"/>
      <c r="CF239" s="36"/>
      <c r="CG239" s="36"/>
      <c r="CH239" s="36"/>
      <c r="CI239" s="36"/>
      <c r="CJ239" s="36"/>
      <c r="CK239" s="36"/>
      <c r="CL239" s="36"/>
      <c r="CM239" s="36"/>
      <c r="CN239" s="36"/>
      <c r="CO239" s="36"/>
      <c r="CP239" s="36"/>
      <c r="CQ239" s="36"/>
      <c r="CR239" s="36"/>
      <c r="CS239" s="36"/>
      <c r="CT239" s="36"/>
      <c r="CU239" s="36"/>
      <c r="CV239" s="36"/>
      <c r="CW239" s="36"/>
      <c r="CX239" s="36"/>
      <c r="CY239" s="36"/>
      <c r="CZ239" s="36"/>
      <c r="DA239" s="36"/>
      <c r="DB239" s="36"/>
      <c r="DC239" s="36"/>
      <c r="DD239" s="36"/>
      <c r="DE239" s="36"/>
      <c r="DF239" s="36"/>
      <c r="DG239" s="36"/>
      <c r="DH239" s="36"/>
      <c r="DI239" s="36"/>
      <c r="DJ239" s="36"/>
      <c r="DK239" s="36"/>
      <c r="DL239" s="36"/>
      <c r="DM239" s="36"/>
      <c r="DN239" s="36"/>
      <c r="DO239" s="36"/>
      <c r="DP239" s="55">
        <v>0</v>
      </c>
    </row>
    <row r="240" spans="1:120" hidden="1" x14ac:dyDescent="0.25">
      <c r="A240" s="38">
        <v>83</v>
      </c>
      <c r="B240" s="36" t="s">
        <v>352</v>
      </c>
      <c r="C240" s="39" t="s">
        <v>28</v>
      </c>
      <c r="D240" s="39" t="s">
        <v>11</v>
      </c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>
        <v>3</v>
      </c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  <c r="BE240" s="39"/>
      <c r="BF240" s="39"/>
      <c r="BG240" s="39"/>
      <c r="BH240" s="39"/>
      <c r="BI240" s="39"/>
      <c r="BJ240" s="39"/>
      <c r="BK240" s="39"/>
      <c r="BL240" s="39"/>
      <c r="BM240" s="39"/>
      <c r="BN240" s="39"/>
      <c r="BO240" s="39"/>
      <c r="BP240" s="39"/>
      <c r="BQ240" s="39"/>
      <c r="BR240" s="39"/>
      <c r="BS240" s="39"/>
      <c r="BT240" s="39"/>
      <c r="BU240" s="39"/>
      <c r="BV240" s="39"/>
      <c r="BW240" s="39"/>
      <c r="BX240" s="39"/>
      <c r="BY240" s="39"/>
      <c r="BZ240" s="39"/>
      <c r="CA240" s="39"/>
      <c r="CB240" s="39"/>
      <c r="CC240" s="39"/>
      <c r="CD240" s="39"/>
      <c r="CE240" s="39"/>
      <c r="CF240" s="39"/>
      <c r="CG240" s="39"/>
      <c r="CH240" s="39"/>
      <c r="CI240" s="39"/>
      <c r="CJ240" s="39"/>
      <c r="CK240" s="39"/>
      <c r="CL240" s="39"/>
      <c r="CM240" s="39"/>
      <c r="CN240" s="39"/>
      <c r="CO240" s="39"/>
      <c r="CP240" s="39"/>
      <c r="CQ240" s="39"/>
      <c r="CR240" s="39"/>
      <c r="CS240" s="39"/>
      <c r="CT240" s="39"/>
      <c r="CU240" s="39"/>
      <c r="CV240" s="39"/>
      <c r="CW240" s="39"/>
      <c r="CX240" s="39"/>
      <c r="CY240" s="39"/>
      <c r="CZ240" s="39"/>
      <c r="DA240" s="39"/>
      <c r="DB240" s="39"/>
      <c r="DC240" s="39"/>
      <c r="DD240" s="39"/>
      <c r="DE240" s="39"/>
      <c r="DF240" s="39"/>
      <c r="DG240" s="39"/>
      <c r="DH240" s="39"/>
      <c r="DI240" s="39"/>
      <c r="DJ240" s="39"/>
      <c r="DK240" s="39"/>
      <c r="DL240" s="39"/>
      <c r="DM240" s="39"/>
      <c r="DN240" s="39"/>
      <c r="DO240" s="39"/>
      <c r="DP240" s="55">
        <v>0</v>
      </c>
    </row>
    <row r="241" spans="1:120" hidden="1" x14ac:dyDescent="0.25">
      <c r="A241" s="35">
        <v>83</v>
      </c>
      <c r="B241" s="36" t="s">
        <v>352</v>
      </c>
      <c r="C241" s="36" t="s">
        <v>28</v>
      </c>
      <c r="D241" s="36" t="s">
        <v>11</v>
      </c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>
        <v>2</v>
      </c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6"/>
      <c r="AW241" s="36"/>
      <c r="AX241" s="36"/>
      <c r="AY241" s="36"/>
      <c r="AZ241" s="36"/>
      <c r="BA241" s="36"/>
      <c r="BB241" s="36"/>
      <c r="BC241" s="36"/>
      <c r="BD241" s="36"/>
      <c r="BE241" s="36"/>
      <c r="BF241" s="36"/>
      <c r="BG241" s="36"/>
      <c r="BH241" s="36"/>
      <c r="BI241" s="36"/>
      <c r="BJ241" s="36"/>
      <c r="BK241" s="36"/>
      <c r="BL241" s="36"/>
      <c r="BM241" s="36"/>
      <c r="BN241" s="36"/>
      <c r="BO241" s="36"/>
      <c r="BP241" s="36"/>
      <c r="BQ241" s="36"/>
      <c r="BR241" s="36"/>
      <c r="BS241" s="36"/>
      <c r="BT241" s="36"/>
      <c r="BU241" s="36"/>
      <c r="BV241" s="36"/>
      <c r="BW241" s="36"/>
      <c r="BX241" s="36"/>
      <c r="BY241" s="36"/>
      <c r="BZ241" s="36"/>
      <c r="CA241" s="36"/>
      <c r="CB241" s="36"/>
      <c r="CC241" s="36"/>
      <c r="CD241" s="36"/>
      <c r="CE241" s="36"/>
      <c r="CF241" s="36"/>
      <c r="CG241" s="36"/>
      <c r="CH241" s="36"/>
      <c r="CI241" s="36"/>
      <c r="CJ241" s="36"/>
      <c r="CK241" s="36"/>
      <c r="CL241" s="36"/>
      <c r="CM241" s="36"/>
      <c r="CN241" s="36"/>
      <c r="CO241" s="36"/>
      <c r="CP241" s="36"/>
      <c r="CQ241" s="36"/>
      <c r="CR241" s="36"/>
      <c r="CS241" s="36"/>
      <c r="CT241" s="36"/>
      <c r="CU241" s="36"/>
      <c r="CV241" s="36"/>
      <c r="CW241" s="36"/>
      <c r="CX241" s="36"/>
      <c r="CY241" s="36"/>
      <c r="CZ241" s="36"/>
      <c r="DA241" s="36"/>
      <c r="DB241" s="36"/>
      <c r="DC241" s="36"/>
      <c r="DD241" s="36"/>
      <c r="DE241" s="36"/>
      <c r="DF241" s="36"/>
      <c r="DG241" s="36"/>
      <c r="DH241" s="36"/>
      <c r="DI241" s="36"/>
      <c r="DJ241" s="36"/>
      <c r="DK241" s="36"/>
      <c r="DL241" s="36"/>
      <c r="DM241" s="36"/>
      <c r="DN241" s="36"/>
      <c r="DO241" s="36"/>
      <c r="DP241" s="55">
        <v>0</v>
      </c>
    </row>
    <row r="242" spans="1:120" hidden="1" x14ac:dyDescent="0.25">
      <c r="A242" s="35">
        <v>83</v>
      </c>
      <c r="B242" s="36" t="s">
        <v>352</v>
      </c>
      <c r="C242" s="36" t="s">
        <v>28</v>
      </c>
      <c r="D242" s="36" t="s">
        <v>11</v>
      </c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>
        <v>5</v>
      </c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36"/>
      <c r="BD242" s="36"/>
      <c r="BE242" s="36"/>
      <c r="BF242" s="36"/>
      <c r="BG242" s="36"/>
      <c r="BH242" s="36"/>
      <c r="BI242" s="36"/>
      <c r="BJ242" s="36"/>
      <c r="BK242" s="36"/>
      <c r="BL242" s="36"/>
      <c r="BM242" s="36"/>
      <c r="BN242" s="36"/>
      <c r="BO242" s="36"/>
      <c r="BP242" s="36"/>
      <c r="BQ242" s="36"/>
      <c r="BR242" s="36"/>
      <c r="BS242" s="36"/>
      <c r="BT242" s="36"/>
      <c r="BU242" s="36"/>
      <c r="BV242" s="36"/>
      <c r="BW242" s="36"/>
      <c r="BX242" s="36"/>
      <c r="BY242" s="36"/>
      <c r="BZ242" s="36"/>
      <c r="CA242" s="36"/>
      <c r="CB242" s="36"/>
      <c r="CC242" s="36"/>
      <c r="CD242" s="36"/>
      <c r="CE242" s="36"/>
      <c r="CF242" s="36"/>
      <c r="CG242" s="36"/>
      <c r="CH242" s="36"/>
      <c r="CI242" s="36"/>
      <c r="CJ242" s="36"/>
      <c r="CK242" s="36"/>
      <c r="CL242" s="36"/>
      <c r="CM242" s="36"/>
      <c r="CN242" s="36"/>
      <c r="CO242" s="36"/>
      <c r="CP242" s="36"/>
      <c r="CQ242" s="36"/>
      <c r="CR242" s="36"/>
      <c r="CS242" s="36"/>
      <c r="CT242" s="36"/>
      <c r="CU242" s="36"/>
      <c r="CV242" s="36"/>
      <c r="CW242" s="36"/>
      <c r="CX242" s="36"/>
      <c r="CY242" s="36"/>
      <c r="CZ242" s="36"/>
      <c r="DA242" s="36"/>
      <c r="DB242" s="36"/>
      <c r="DC242" s="36"/>
      <c r="DD242" s="36"/>
      <c r="DE242" s="36"/>
      <c r="DF242" s="36"/>
      <c r="DG242" s="36"/>
      <c r="DH242" s="36"/>
      <c r="DI242" s="36"/>
      <c r="DJ242" s="36"/>
      <c r="DK242" s="36"/>
      <c r="DL242" s="36"/>
      <c r="DM242" s="36"/>
      <c r="DN242" s="36"/>
      <c r="DO242" s="36"/>
      <c r="DP242" s="55">
        <v>0</v>
      </c>
    </row>
    <row r="243" spans="1:120" hidden="1" x14ac:dyDescent="0.25">
      <c r="A243" s="35">
        <v>114</v>
      </c>
      <c r="B243" s="36" t="s">
        <v>353</v>
      </c>
      <c r="C243" s="36" t="s">
        <v>28</v>
      </c>
      <c r="D243" s="36" t="s">
        <v>11</v>
      </c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  <c r="AY243" s="36"/>
      <c r="AZ243" s="36"/>
      <c r="BA243" s="36"/>
      <c r="BB243" s="36"/>
      <c r="BC243" s="36"/>
      <c r="BD243" s="36"/>
      <c r="BE243" s="36"/>
      <c r="BF243" s="36"/>
      <c r="BG243" s="36"/>
      <c r="BH243" s="36"/>
      <c r="BI243" s="36"/>
      <c r="BJ243" s="36"/>
      <c r="BK243" s="36"/>
      <c r="BL243" s="36"/>
      <c r="BM243" s="36"/>
      <c r="BN243" s="36"/>
      <c r="BO243" s="36"/>
      <c r="BP243" s="36"/>
      <c r="BQ243" s="36"/>
      <c r="BR243" s="36"/>
      <c r="BS243" s="36"/>
      <c r="BT243" s="36"/>
      <c r="BU243" s="36"/>
      <c r="BV243" s="36"/>
      <c r="BW243" s="36"/>
      <c r="BX243" s="36"/>
      <c r="BY243" s="36"/>
      <c r="BZ243" s="36"/>
      <c r="CA243" s="36"/>
      <c r="CB243" s="36"/>
      <c r="CC243" s="36"/>
      <c r="CD243" s="36"/>
      <c r="CE243" s="36">
        <v>2</v>
      </c>
      <c r="CF243" s="36"/>
      <c r="CG243" s="36"/>
      <c r="CH243" s="36"/>
      <c r="CI243" s="36"/>
      <c r="CJ243" s="36"/>
      <c r="CK243" s="36"/>
      <c r="CL243" s="36"/>
      <c r="CM243" s="36"/>
      <c r="CN243" s="36"/>
      <c r="CO243" s="36"/>
      <c r="CP243" s="36"/>
      <c r="CQ243" s="36"/>
      <c r="CR243" s="36"/>
      <c r="CS243" s="36"/>
      <c r="CT243" s="36"/>
      <c r="CU243" s="36"/>
      <c r="CV243" s="36"/>
      <c r="CW243" s="36"/>
      <c r="CX243" s="36"/>
      <c r="CY243" s="36"/>
      <c r="CZ243" s="36"/>
      <c r="DA243" s="36"/>
      <c r="DB243" s="36"/>
      <c r="DC243" s="36"/>
      <c r="DD243" s="36"/>
      <c r="DE243" s="36"/>
      <c r="DF243" s="36"/>
      <c r="DG243" s="36"/>
      <c r="DH243" s="36"/>
      <c r="DI243" s="36"/>
      <c r="DJ243" s="36"/>
      <c r="DK243" s="36"/>
      <c r="DL243" s="36"/>
      <c r="DM243" s="36"/>
      <c r="DN243" s="36"/>
      <c r="DO243" s="36"/>
      <c r="DP243" s="56">
        <v>8</v>
      </c>
    </row>
    <row r="244" spans="1:120" hidden="1" x14ac:dyDescent="0.25">
      <c r="A244" s="35">
        <v>32</v>
      </c>
      <c r="B244" s="36" t="s">
        <v>354</v>
      </c>
      <c r="C244" s="36" t="s">
        <v>28</v>
      </c>
      <c r="D244" s="36" t="s">
        <v>11</v>
      </c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>
        <v>5</v>
      </c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  <c r="BE244" s="36"/>
      <c r="BF244" s="36"/>
      <c r="BG244" s="36"/>
      <c r="BH244" s="36"/>
      <c r="BI244" s="36"/>
      <c r="BJ244" s="36"/>
      <c r="BK244" s="36"/>
      <c r="BL244" s="36"/>
      <c r="BM244" s="36"/>
      <c r="BN244" s="36"/>
      <c r="BO244" s="36"/>
      <c r="BP244" s="36"/>
      <c r="BQ244" s="36"/>
      <c r="BR244" s="36"/>
      <c r="BS244" s="36"/>
      <c r="BT244" s="36"/>
      <c r="BU244" s="36"/>
      <c r="BV244" s="36"/>
      <c r="BW244" s="36"/>
      <c r="BX244" s="36"/>
      <c r="BY244" s="36"/>
      <c r="BZ244" s="36"/>
      <c r="CA244" s="36"/>
      <c r="CB244" s="36"/>
      <c r="CC244" s="36"/>
      <c r="CD244" s="36"/>
      <c r="CE244" s="36"/>
      <c r="CF244" s="36"/>
      <c r="CG244" s="36"/>
      <c r="CH244" s="36"/>
      <c r="CI244" s="36"/>
      <c r="CJ244" s="36"/>
      <c r="CK244" s="36"/>
      <c r="CL244" s="36"/>
      <c r="CM244" s="36"/>
      <c r="CN244" s="36"/>
      <c r="CO244" s="36"/>
      <c r="CP244" s="36"/>
      <c r="CQ244" s="36"/>
      <c r="CR244" s="36"/>
      <c r="CS244" s="36"/>
      <c r="CT244" s="36"/>
      <c r="CU244" s="36"/>
      <c r="CV244" s="36"/>
      <c r="CW244" s="36"/>
      <c r="CX244" s="36"/>
      <c r="CY244" s="36"/>
      <c r="CZ244" s="36"/>
      <c r="DA244" s="36"/>
      <c r="DB244" s="36"/>
      <c r="DC244" s="36"/>
      <c r="DD244" s="36"/>
      <c r="DE244" s="36"/>
      <c r="DF244" s="36"/>
      <c r="DG244" s="36"/>
      <c r="DH244" s="36"/>
      <c r="DI244" s="36"/>
      <c r="DJ244" s="36"/>
      <c r="DK244" s="36"/>
      <c r="DL244" s="36"/>
      <c r="DM244" s="36"/>
      <c r="DN244" s="36"/>
      <c r="DO244" s="36"/>
      <c r="DP244" s="56">
        <v>2</v>
      </c>
    </row>
    <row r="245" spans="1:120" hidden="1" x14ac:dyDescent="0.25">
      <c r="A245" s="10">
        <v>32</v>
      </c>
      <c r="B245" s="2" t="s">
        <v>354</v>
      </c>
      <c r="C245" s="2" t="s">
        <v>28</v>
      </c>
      <c r="D245" s="2" t="s">
        <v>11</v>
      </c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>
        <v>7</v>
      </c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1"/>
      <c r="AR245" s="1"/>
      <c r="AS245" s="1"/>
      <c r="AT245" s="1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55">
        <v>0</v>
      </c>
    </row>
    <row r="246" spans="1:120" hidden="1" x14ac:dyDescent="0.25">
      <c r="A246" s="10">
        <v>45</v>
      </c>
      <c r="B246" s="2" t="s">
        <v>355</v>
      </c>
      <c r="C246" s="2" t="s">
        <v>28</v>
      </c>
      <c r="D246" s="2" t="s">
        <v>11</v>
      </c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>
        <v>4</v>
      </c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57">
        <v>2</v>
      </c>
    </row>
    <row r="247" spans="1:120" hidden="1" x14ac:dyDescent="0.25">
      <c r="A247" s="44">
        <v>45</v>
      </c>
      <c r="B247" s="19" t="s">
        <v>355</v>
      </c>
      <c r="C247" s="19" t="s">
        <v>28</v>
      </c>
      <c r="D247" s="19" t="s">
        <v>11</v>
      </c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>
        <v>6</v>
      </c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59">
        <v>2</v>
      </c>
    </row>
    <row r="248" spans="1:120" hidden="1" x14ac:dyDescent="0.25">
      <c r="A248" s="10">
        <v>45</v>
      </c>
      <c r="B248" s="2" t="s">
        <v>218</v>
      </c>
      <c r="C248" s="2" t="s">
        <v>28</v>
      </c>
      <c r="D248" s="2" t="s">
        <v>11</v>
      </c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>
        <v>1</v>
      </c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57">
        <v>12</v>
      </c>
    </row>
    <row r="249" spans="1:120" hidden="1" x14ac:dyDescent="0.25">
      <c r="A249" s="10">
        <v>45</v>
      </c>
      <c r="B249" s="2" t="s">
        <v>218</v>
      </c>
      <c r="C249" s="2" t="s">
        <v>28</v>
      </c>
      <c r="D249" s="2" t="s">
        <v>11</v>
      </c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>
        <v>1</v>
      </c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57">
        <v>12</v>
      </c>
    </row>
    <row r="250" spans="1:120" hidden="1" x14ac:dyDescent="0.25">
      <c r="A250" s="35">
        <v>107</v>
      </c>
      <c r="B250" s="36" t="s">
        <v>356</v>
      </c>
      <c r="C250" s="36" t="s">
        <v>28</v>
      </c>
      <c r="D250" s="36" t="s">
        <v>11</v>
      </c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36"/>
      <c r="BB250" s="36"/>
      <c r="BC250" s="36"/>
      <c r="BD250" s="36"/>
      <c r="BE250" s="36"/>
      <c r="BF250" s="36"/>
      <c r="BG250" s="36"/>
      <c r="BH250" s="36"/>
      <c r="BI250" s="36"/>
      <c r="BJ250" s="36"/>
      <c r="BK250" s="36"/>
      <c r="BL250" s="36"/>
      <c r="BM250" s="36"/>
      <c r="BN250" s="36"/>
      <c r="BO250" s="36"/>
      <c r="BP250" s="36"/>
      <c r="BQ250" s="36"/>
      <c r="BR250" s="36"/>
      <c r="BS250" s="36"/>
      <c r="BT250" s="36"/>
      <c r="BU250" s="36"/>
      <c r="BV250" s="36"/>
      <c r="BW250" s="36"/>
      <c r="BX250" s="36"/>
      <c r="BY250" s="36"/>
      <c r="BZ250" s="36"/>
      <c r="CA250" s="36"/>
      <c r="CB250" s="36"/>
      <c r="CC250" s="36"/>
      <c r="CD250" s="36"/>
      <c r="CE250" s="36"/>
      <c r="CF250" s="36"/>
      <c r="CG250" s="36"/>
      <c r="CH250" s="36"/>
      <c r="CI250" s="36"/>
      <c r="CJ250" s="36"/>
      <c r="CK250" s="36"/>
      <c r="CL250" s="36"/>
      <c r="CM250" s="36"/>
      <c r="CN250" s="36"/>
      <c r="CO250" s="36"/>
      <c r="CP250" s="36"/>
      <c r="CQ250" s="36"/>
      <c r="CR250" s="36"/>
      <c r="CS250" s="36"/>
      <c r="CT250" s="36"/>
      <c r="CU250" s="36"/>
      <c r="CV250" s="36"/>
      <c r="CW250" s="36"/>
      <c r="CX250" s="36"/>
      <c r="CY250" s="36"/>
      <c r="CZ250" s="36"/>
      <c r="DA250" s="36"/>
      <c r="DB250" s="36"/>
      <c r="DC250" s="36"/>
      <c r="DD250" s="36"/>
      <c r="DE250" s="36"/>
      <c r="DF250" s="36"/>
      <c r="DG250" s="36"/>
      <c r="DH250" s="36"/>
      <c r="DI250" s="36"/>
      <c r="DJ250" s="36"/>
      <c r="DK250" s="36"/>
      <c r="DL250" s="36"/>
      <c r="DM250" s="36"/>
      <c r="DN250" s="36"/>
      <c r="DO250" s="36">
        <v>7</v>
      </c>
      <c r="DP250" s="55">
        <v>0</v>
      </c>
    </row>
    <row r="251" spans="1:120" hidden="1" x14ac:dyDescent="0.25">
      <c r="A251" s="38">
        <v>107</v>
      </c>
      <c r="B251" s="39" t="s">
        <v>245</v>
      </c>
      <c r="C251" s="39" t="s">
        <v>28</v>
      </c>
      <c r="D251" s="39" t="s">
        <v>11</v>
      </c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  <c r="BE251" s="39"/>
      <c r="BF251" s="39"/>
      <c r="BG251" s="39"/>
      <c r="BH251" s="39"/>
      <c r="BI251" s="39"/>
      <c r="BJ251" s="39"/>
      <c r="BK251" s="39"/>
      <c r="BL251" s="39"/>
      <c r="BM251" s="39"/>
      <c r="BN251" s="39"/>
      <c r="BO251" s="39"/>
      <c r="BP251" s="39"/>
      <c r="BQ251" s="39"/>
      <c r="BR251" s="39"/>
      <c r="BS251" s="39"/>
      <c r="BT251" s="39"/>
      <c r="BU251" s="39"/>
      <c r="BV251" s="39"/>
      <c r="BW251" s="39"/>
      <c r="BX251" s="39"/>
      <c r="BY251" s="39"/>
      <c r="BZ251" s="39"/>
      <c r="CA251" s="39"/>
      <c r="CB251" s="39"/>
      <c r="CC251" s="39"/>
      <c r="CD251" s="39"/>
      <c r="CE251" s="39"/>
      <c r="CF251" s="39"/>
      <c r="CG251" s="39"/>
      <c r="CH251" s="39"/>
      <c r="CI251" s="39"/>
      <c r="CJ251" s="39"/>
      <c r="CK251" s="39"/>
      <c r="CL251" s="39"/>
      <c r="CM251" s="39"/>
      <c r="CN251" s="39"/>
      <c r="CO251" s="39"/>
      <c r="CP251" s="39"/>
      <c r="CQ251" s="39"/>
      <c r="CR251" s="39"/>
      <c r="CS251" s="39"/>
      <c r="CT251" s="39"/>
      <c r="CU251" s="39"/>
      <c r="CV251" s="39"/>
      <c r="CW251" s="39"/>
      <c r="CX251" s="39"/>
      <c r="CY251" s="39">
        <v>1</v>
      </c>
      <c r="CZ251" s="39"/>
      <c r="DA251" s="39"/>
      <c r="DB251" s="39"/>
      <c r="DC251" s="39"/>
      <c r="DD251" s="39"/>
      <c r="DE251" s="39"/>
      <c r="DF251" s="39"/>
      <c r="DG251" s="39"/>
      <c r="DH251" s="39"/>
      <c r="DI251" s="39"/>
      <c r="DJ251" s="39"/>
      <c r="DK251" s="39"/>
      <c r="DL251" s="39"/>
      <c r="DM251" s="39"/>
      <c r="DN251" s="39"/>
      <c r="DO251" s="39"/>
      <c r="DP251" s="55">
        <v>0</v>
      </c>
    </row>
    <row r="252" spans="1:120" hidden="1" x14ac:dyDescent="0.25">
      <c r="A252" s="35">
        <v>107</v>
      </c>
      <c r="B252" s="36" t="s">
        <v>245</v>
      </c>
      <c r="C252" s="36" t="s">
        <v>28</v>
      </c>
      <c r="D252" s="36" t="s">
        <v>11</v>
      </c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6"/>
      <c r="AV252" s="36"/>
      <c r="AW252" s="36"/>
      <c r="AX252" s="36"/>
      <c r="AY252" s="36"/>
      <c r="AZ252" s="36"/>
      <c r="BA252" s="36"/>
      <c r="BB252" s="36"/>
      <c r="BC252" s="36"/>
      <c r="BD252" s="36"/>
      <c r="BE252" s="36"/>
      <c r="BF252" s="36"/>
      <c r="BG252" s="36"/>
      <c r="BH252" s="36"/>
      <c r="BI252" s="36"/>
      <c r="BJ252" s="36"/>
      <c r="BK252" s="36"/>
      <c r="BL252" s="36"/>
      <c r="BM252" s="36"/>
      <c r="BN252" s="36"/>
      <c r="BO252" s="36"/>
      <c r="BP252" s="36"/>
      <c r="BQ252" s="36"/>
      <c r="BR252" s="36"/>
      <c r="BS252" s="36"/>
      <c r="BT252" s="36"/>
      <c r="BU252" s="36"/>
      <c r="BV252" s="36"/>
      <c r="BW252" s="36"/>
      <c r="BX252" s="36"/>
      <c r="BY252" s="36"/>
      <c r="BZ252" s="36"/>
      <c r="CA252" s="36"/>
      <c r="CB252" s="36"/>
      <c r="CC252" s="36"/>
      <c r="CD252" s="36"/>
      <c r="CE252" s="36"/>
      <c r="CF252" s="36"/>
      <c r="CG252" s="36"/>
      <c r="CH252" s="36"/>
      <c r="CI252" s="36"/>
      <c r="CJ252" s="36"/>
      <c r="CK252" s="36"/>
      <c r="CL252" s="36"/>
      <c r="CM252" s="36"/>
      <c r="CN252" s="36"/>
      <c r="CO252" s="36"/>
      <c r="CP252" s="36"/>
      <c r="CQ252" s="36"/>
      <c r="CR252" s="36"/>
      <c r="CS252" s="36"/>
      <c r="CT252" s="36"/>
      <c r="CU252" s="36"/>
      <c r="CV252" s="36"/>
      <c r="CW252" s="36"/>
      <c r="CX252" s="36"/>
      <c r="CY252" s="36"/>
      <c r="CZ252" s="36"/>
      <c r="DA252" s="36"/>
      <c r="DB252" s="36"/>
      <c r="DC252" s="36"/>
      <c r="DD252" s="36"/>
      <c r="DE252" s="36"/>
      <c r="DF252" s="36"/>
      <c r="DG252" s="36"/>
      <c r="DH252" s="36"/>
      <c r="DI252" s="36"/>
      <c r="DJ252" s="36"/>
      <c r="DK252" s="36"/>
      <c r="DL252" s="36"/>
      <c r="DM252" s="36"/>
      <c r="DN252" s="36">
        <v>1</v>
      </c>
      <c r="DO252" s="36"/>
      <c r="DP252" s="55">
        <v>0</v>
      </c>
    </row>
    <row r="253" spans="1:120" hidden="1" x14ac:dyDescent="0.25">
      <c r="A253" s="35">
        <v>85</v>
      </c>
      <c r="B253" s="36" t="s">
        <v>225</v>
      </c>
      <c r="C253" s="36" t="s">
        <v>28</v>
      </c>
      <c r="D253" s="36" t="s">
        <v>11</v>
      </c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6"/>
      <c r="AV253" s="36"/>
      <c r="AW253" s="36"/>
      <c r="AX253" s="36"/>
      <c r="AY253" s="36"/>
      <c r="AZ253" s="36"/>
      <c r="BA253" s="36"/>
      <c r="BB253" s="36"/>
      <c r="BC253" s="36"/>
      <c r="BD253" s="36"/>
      <c r="BE253" s="36"/>
      <c r="BF253" s="36"/>
      <c r="BG253" s="36"/>
      <c r="BH253" s="36"/>
      <c r="BI253" s="36"/>
      <c r="BJ253" s="36">
        <v>4</v>
      </c>
      <c r="BK253" s="36"/>
      <c r="BL253" s="36"/>
      <c r="BM253" s="36"/>
      <c r="BN253" s="36"/>
      <c r="BO253" s="36"/>
      <c r="BP253" s="36"/>
      <c r="BQ253" s="36"/>
      <c r="BR253" s="36"/>
      <c r="BS253" s="36"/>
      <c r="BT253" s="36"/>
      <c r="BU253" s="36"/>
      <c r="BV253" s="36"/>
      <c r="BW253" s="36"/>
      <c r="BX253" s="36"/>
      <c r="BY253" s="36"/>
      <c r="BZ253" s="36"/>
      <c r="CA253" s="36"/>
      <c r="CB253" s="36"/>
      <c r="CC253" s="36"/>
      <c r="CD253" s="36"/>
      <c r="CE253" s="36"/>
      <c r="CF253" s="36"/>
      <c r="CG253" s="36"/>
      <c r="CH253" s="36"/>
      <c r="CI253" s="36"/>
      <c r="CJ253" s="36"/>
      <c r="CK253" s="36"/>
      <c r="CL253" s="36"/>
      <c r="CM253" s="36"/>
      <c r="CN253" s="36"/>
      <c r="CO253" s="36"/>
      <c r="CP253" s="36"/>
      <c r="CQ253" s="36"/>
      <c r="CR253" s="36"/>
      <c r="CS253" s="36"/>
      <c r="CT253" s="36"/>
      <c r="CU253" s="36"/>
      <c r="CV253" s="36"/>
      <c r="CW253" s="36"/>
      <c r="CX253" s="36"/>
      <c r="CY253" s="36"/>
      <c r="CZ253" s="36"/>
      <c r="DA253" s="36"/>
      <c r="DB253" s="36"/>
      <c r="DC253" s="36"/>
      <c r="DD253" s="36"/>
      <c r="DE253" s="36"/>
      <c r="DF253" s="36"/>
      <c r="DG253" s="36"/>
      <c r="DH253" s="36"/>
      <c r="DI253" s="36"/>
      <c r="DJ253" s="36"/>
      <c r="DK253" s="36"/>
      <c r="DL253" s="36"/>
      <c r="DM253" s="36"/>
      <c r="DN253" s="36"/>
      <c r="DO253" s="36"/>
      <c r="DP253" s="56">
        <v>4</v>
      </c>
    </row>
    <row r="254" spans="1:120" hidden="1" x14ac:dyDescent="0.25">
      <c r="A254" s="35">
        <v>85</v>
      </c>
      <c r="B254" s="36" t="s">
        <v>225</v>
      </c>
      <c r="C254" s="36" t="s">
        <v>28</v>
      </c>
      <c r="D254" s="36" t="s">
        <v>11</v>
      </c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AV254" s="36"/>
      <c r="AW254" s="36"/>
      <c r="AX254" s="36"/>
      <c r="AY254" s="36"/>
      <c r="AZ254" s="36"/>
      <c r="BA254" s="36"/>
      <c r="BB254" s="36"/>
      <c r="BC254" s="36"/>
      <c r="BD254" s="36"/>
      <c r="BE254" s="36"/>
      <c r="BF254" s="36">
        <v>4</v>
      </c>
      <c r="BG254" s="36"/>
      <c r="BH254" s="36"/>
      <c r="BI254" s="36"/>
      <c r="BJ254" s="36"/>
      <c r="BK254" s="36"/>
      <c r="BL254" s="36"/>
      <c r="BM254" s="36"/>
      <c r="BN254" s="36"/>
      <c r="BO254" s="36"/>
      <c r="BP254" s="36"/>
      <c r="BQ254" s="36"/>
      <c r="BR254" s="36"/>
      <c r="BS254" s="36"/>
      <c r="BT254" s="36"/>
      <c r="BU254" s="36"/>
      <c r="BV254" s="36"/>
      <c r="BW254" s="36"/>
      <c r="BX254" s="36"/>
      <c r="BY254" s="36"/>
      <c r="BZ254" s="36"/>
      <c r="CA254" s="36"/>
      <c r="CB254" s="36"/>
      <c r="CC254" s="36"/>
      <c r="CD254" s="36"/>
      <c r="CE254" s="36"/>
      <c r="CF254" s="36"/>
      <c r="CG254" s="36"/>
      <c r="CH254" s="36"/>
      <c r="CI254" s="36"/>
      <c r="CJ254" s="36"/>
      <c r="CK254" s="36"/>
      <c r="CL254" s="36"/>
      <c r="CM254" s="36"/>
      <c r="CN254" s="36"/>
      <c r="CO254" s="36"/>
      <c r="CP254" s="36"/>
      <c r="CQ254" s="36"/>
      <c r="CR254" s="36"/>
      <c r="CS254" s="36"/>
      <c r="CT254" s="36"/>
      <c r="CU254" s="36"/>
      <c r="CV254" s="36"/>
      <c r="CW254" s="36"/>
      <c r="CX254" s="36"/>
      <c r="CY254" s="36"/>
      <c r="CZ254" s="36"/>
      <c r="DA254" s="36"/>
      <c r="DB254" s="36"/>
      <c r="DC254" s="36"/>
      <c r="DD254" s="36"/>
      <c r="DE254" s="36"/>
      <c r="DF254" s="36"/>
      <c r="DG254" s="36"/>
      <c r="DH254" s="36"/>
      <c r="DI254" s="36"/>
      <c r="DJ254" s="36"/>
      <c r="DK254" s="36"/>
      <c r="DL254" s="36"/>
      <c r="DM254" s="36"/>
      <c r="DN254" s="36"/>
      <c r="DO254" s="36"/>
      <c r="DP254" s="56">
        <v>4</v>
      </c>
    </row>
    <row r="255" spans="1:120" hidden="1" x14ac:dyDescent="0.25">
      <c r="A255" s="35">
        <v>108</v>
      </c>
      <c r="B255" s="36" t="s">
        <v>358</v>
      </c>
      <c r="C255" s="2" t="s">
        <v>30</v>
      </c>
      <c r="D255" s="36" t="s">
        <v>12</v>
      </c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6"/>
      <c r="AV255" s="36"/>
      <c r="AW255" s="36"/>
      <c r="AX255" s="36"/>
      <c r="AY255" s="36"/>
      <c r="AZ255" s="36"/>
      <c r="BA255" s="36"/>
      <c r="BB255" s="36"/>
      <c r="BC255" s="36"/>
      <c r="BD255" s="36"/>
      <c r="BE255" s="36"/>
      <c r="BF255" s="36"/>
      <c r="BG255" s="36"/>
      <c r="BH255" s="36"/>
      <c r="BI255" s="36"/>
      <c r="BJ255" s="36"/>
      <c r="BK255" s="36"/>
      <c r="BL255" s="36"/>
      <c r="BM255" s="36"/>
      <c r="BN255" s="36"/>
      <c r="BO255" s="36"/>
      <c r="BP255" s="36"/>
      <c r="BQ255" s="36"/>
      <c r="BR255" s="36"/>
      <c r="BS255" s="36"/>
      <c r="BT255" s="36"/>
      <c r="BU255" s="36"/>
      <c r="BV255" s="36"/>
      <c r="BW255" s="36"/>
      <c r="BX255" s="36"/>
      <c r="BY255" s="36"/>
      <c r="BZ255" s="36"/>
      <c r="CA255" s="36"/>
      <c r="CB255" s="36"/>
      <c r="CC255" s="36"/>
      <c r="CD255" s="36"/>
      <c r="CE255" s="36"/>
      <c r="CF255" s="36"/>
      <c r="CG255" s="36"/>
      <c r="CH255" s="36"/>
      <c r="CI255" s="36"/>
      <c r="CJ255" s="36"/>
      <c r="CK255" s="36"/>
      <c r="CL255" s="36"/>
      <c r="CM255" s="36"/>
      <c r="CN255" s="36"/>
      <c r="CO255" s="36"/>
      <c r="CP255" s="36"/>
      <c r="CQ255" s="36"/>
      <c r="CR255" s="36"/>
      <c r="CS255" s="36"/>
      <c r="CT255" s="36"/>
      <c r="CU255" s="36"/>
      <c r="CV255" s="36"/>
      <c r="CW255" s="36"/>
      <c r="CX255" s="36"/>
      <c r="CY255" s="36"/>
      <c r="CZ255" s="36"/>
      <c r="DA255" s="36"/>
      <c r="DB255" s="36">
        <v>3</v>
      </c>
      <c r="DC255" s="36"/>
      <c r="DD255" s="36"/>
      <c r="DE255" s="36"/>
      <c r="DF255" s="36"/>
      <c r="DG255" s="36"/>
      <c r="DH255" s="36"/>
      <c r="DI255" s="36"/>
      <c r="DJ255" s="36"/>
      <c r="DK255" s="36"/>
      <c r="DL255" s="36"/>
      <c r="DM255" s="36"/>
      <c r="DN255" s="36"/>
      <c r="DO255" s="36"/>
      <c r="DP255" s="56">
        <v>2</v>
      </c>
    </row>
    <row r="256" spans="1:120" hidden="1" x14ac:dyDescent="0.25">
      <c r="A256" s="35">
        <v>109</v>
      </c>
      <c r="B256" s="36" t="s">
        <v>260</v>
      </c>
      <c r="C256" s="2" t="s">
        <v>30</v>
      </c>
      <c r="D256" s="36" t="s">
        <v>12</v>
      </c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6"/>
      <c r="AV256" s="36"/>
      <c r="AW256" s="36"/>
      <c r="AX256" s="36"/>
      <c r="AY256" s="36"/>
      <c r="AZ256" s="36"/>
      <c r="BA256" s="36"/>
      <c r="BB256" s="36"/>
      <c r="BC256" s="36"/>
      <c r="BD256" s="36"/>
      <c r="BE256" s="36"/>
      <c r="BF256" s="36"/>
      <c r="BG256" s="36"/>
      <c r="BH256" s="36"/>
      <c r="BI256" s="36"/>
      <c r="BJ256" s="36"/>
      <c r="BK256" s="36"/>
      <c r="BL256" s="36"/>
      <c r="BM256" s="36"/>
      <c r="BN256" s="36"/>
      <c r="BO256" s="36"/>
      <c r="BP256" s="36"/>
      <c r="BQ256" s="36"/>
      <c r="BR256" s="36"/>
      <c r="BS256" s="36"/>
      <c r="BT256" s="36"/>
      <c r="BU256" s="36"/>
      <c r="BV256" s="36"/>
      <c r="BW256" s="36"/>
      <c r="BX256" s="36"/>
      <c r="BY256" s="36"/>
      <c r="BZ256" s="36"/>
      <c r="CA256" s="36"/>
      <c r="CB256" s="36"/>
      <c r="CC256" s="36"/>
      <c r="CD256" s="36"/>
      <c r="CE256" s="36"/>
      <c r="CF256" s="36"/>
      <c r="CG256" s="36"/>
      <c r="CH256" s="36"/>
      <c r="CI256" s="36"/>
      <c r="CJ256" s="36"/>
      <c r="CK256" s="36"/>
      <c r="CL256" s="36"/>
      <c r="CM256" s="36"/>
      <c r="CN256" s="36"/>
      <c r="CO256" s="36"/>
      <c r="CP256" s="36"/>
      <c r="CQ256" s="36"/>
      <c r="CR256" s="36"/>
      <c r="CS256" s="36"/>
      <c r="CT256" s="36"/>
      <c r="CU256" s="36"/>
      <c r="CV256" s="36"/>
      <c r="CW256" s="36"/>
      <c r="CX256" s="36"/>
      <c r="CY256" s="36"/>
      <c r="CZ256" s="36"/>
      <c r="DA256" s="36"/>
      <c r="DB256" s="36">
        <v>4</v>
      </c>
      <c r="DC256" s="36"/>
      <c r="DD256" s="36"/>
      <c r="DE256" s="36"/>
      <c r="DF256" s="36"/>
      <c r="DG256" s="36"/>
      <c r="DH256" s="36"/>
      <c r="DI256" s="36"/>
      <c r="DJ256" s="36"/>
      <c r="DK256" s="36"/>
      <c r="DL256" s="36"/>
      <c r="DM256" s="36"/>
      <c r="DN256" s="36"/>
      <c r="DO256" s="36"/>
      <c r="DP256" s="56">
        <v>1</v>
      </c>
    </row>
    <row r="257" spans="1:120" hidden="1" x14ac:dyDescent="0.25">
      <c r="A257" s="35">
        <v>109</v>
      </c>
      <c r="B257" s="36" t="s">
        <v>230</v>
      </c>
      <c r="C257" s="2" t="s">
        <v>30</v>
      </c>
      <c r="D257" s="36" t="s">
        <v>12</v>
      </c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6"/>
      <c r="AV257" s="36"/>
      <c r="AW257" s="36"/>
      <c r="AX257" s="36"/>
      <c r="AY257" s="36"/>
      <c r="AZ257" s="36"/>
      <c r="BA257" s="36"/>
      <c r="BB257" s="36"/>
      <c r="BC257" s="36"/>
      <c r="BD257" s="36"/>
      <c r="BE257" s="36"/>
      <c r="BF257" s="36"/>
      <c r="BG257" s="36"/>
      <c r="BH257" s="36"/>
      <c r="BI257" s="36"/>
      <c r="BJ257" s="36"/>
      <c r="BK257" s="36"/>
      <c r="BL257" s="36"/>
      <c r="BM257" s="36"/>
      <c r="BN257" s="36"/>
      <c r="BO257" s="36"/>
      <c r="BP257" s="36"/>
      <c r="BQ257" s="36"/>
      <c r="BR257" s="36"/>
      <c r="BS257" s="36"/>
      <c r="BT257" s="36"/>
      <c r="BU257" s="36"/>
      <c r="BV257" s="36"/>
      <c r="BW257" s="36"/>
      <c r="BX257" s="36"/>
      <c r="BY257" s="36"/>
      <c r="BZ257" s="36"/>
      <c r="CA257" s="36"/>
      <c r="CB257" s="36"/>
      <c r="CC257" s="36"/>
      <c r="CD257" s="36"/>
      <c r="CE257" s="36"/>
      <c r="CF257" s="36"/>
      <c r="CG257" s="36"/>
      <c r="CH257" s="36"/>
      <c r="CI257" s="36"/>
      <c r="CJ257" s="36"/>
      <c r="CK257" s="36"/>
      <c r="CL257" s="36"/>
      <c r="CM257" s="36"/>
      <c r="CN257" s="36"/>
      <c r="CO257" s="36"/>
      <c r="CP257" s="36"/>
      <c r="CQ257" s="36"/>
      <c r="CR257" s="36"/>
      <c r="CS257" s="36"/>
      <c r="CT257" s="36"/>
      <c r="CU257" s="36"/>
      <c r="CV257" s="36"/>
      <c r="CW257" s="36"/>
      <c r="CX257" s="36"/>
      <c r="CY257" s="36"/>
      <c r="CZ257" s="36"/>
      <c r="DA257" s="36">
        <v>3</v>
      </c>
      <c r="DB257" s="36"/>
      <c r="DC257" s="36"/>
      <c r="DD257" s="36"/>
      <c r="DE257" s="36"/>
      <c r="DF257" s="36"/>
      <c r="DG257" s="36"/>
      <c r="DH257" s="36"/>
      <c r="DI257" s="36"/>
      <c r="DJ257" s="36"/>
      <c r="DK257" s="36"/>
      <c r="DL257" s="36"/>
      <c r="DM257" s="36"/>
      <c r="DN257" s="36"/>
      <c r="DO257" s="36"/>
      <c r="DP257" s="56">
        <v>4</v>
      </c>
    </row>
    <row r="258" spans="1:120" hidden="1" x14ac:dyDescent="0.25">
      <c r="A258" s="35">
        <v>119</v>
      </c>
      <c r="B258" s="36" t="s">
        <v>314</v>
      </c>
      <c r="C258" s="36" t="s">
        <v>32</v>
      </c>
      <c r="D258" s="36" t="s">
        <v>146</v>
      </c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6"/>
      <c r="AV258" s="36"/>
      <c r="AW258" s="36"/>
      <c r="AX258" s="36"/>
      <c r="AY258" s="36"/>
      <c r="AZ258" s="36"/>
      <c r="BA258" s="36"/>
      <c r="BB258" s="36"/>
      <c r="BC258" s="36"/>
      <c r="BD258" s="36"/>
      <c r="BE258" s="36"/>
      <c r="BF258" s="36"/>
      <c r="BG258" s="36"/>
      <c r="BH258" s="36"/>
      <c r="BI258" s="36"/>
      <c r="BJ258" s="36"/>
      <c r="BK258" s="36"/>
      <c r="BL258" s="36"/>
      <c r="BM258" s="36"/>
      <c r="BN258" s="36"/>
      <c r="BO258" s="36"/>
      <c r="BP258" s="36"/>
      <c r="BQ258" s="36"/>
      <c r="BR258" s="36"/>
      <c r="BS258" s="36"/>
      <c r="BT258" s="36"/>
      <c r="BU258" s="36"/>
      <c r="BV258" s="36"/>
      <c r="BW258" s="36"/>
      <c r="BX258" s="36"/>
      <c r="BY258" s="36"/>
      <c r="BZ258" s="36"/>
      <c r="CA258" s="36"/>
      <c r="CB258" s="36"/>
      <c r="CC258" s="36"/>
      <c r="CD258" s="36"/>
      <c r="CE258" s="36"/>
      <c r="CF258" s="36"/>
      <c r="CG258" s="36"/>
      <c r="CH258" s="36"/>
      <c r="CI258" s="36"/>
      <c r="CJ258" s="36"/>
      <c r="CK258" s="36"/>
      <c r="CL258" s="36"/>
      <c r="CM258" s="36"/>
      <c r="CN258" s="36"/>
      <c r="CO258" s="36"/>
      <c r="CP258" s="36"/>
      <c r="CQ258" s="36"/>
      <c r="CR258" s="36"/>
      <c r="CS258" s="36"/>
      <c r="CT258" s="36"/>
      <c r="CU258" s="36"/>
      <c r="CV258" s="36"/>
      <c r="CW258" s="36"/>
      <c r="CX258" s="36">
        <v>1</v>
      </c>
      <c r="CY258" s="36"/>
      <c r="CZ258" s="36"/>
      <c r="DA258" s="36"/>
      <c r="DB258" s="36"/>
      <c r="DC258" s="36"/>
      <c r="DD258" s="36"/>
      <c r="DE258" s="36"/>
      <c r="DF258" s="36"/>
      <c r="DG258" s="36"/>
      <c r="DH258" s="36"/>
      <c r="DI258" s="36"/>
      <c r="DJ258" s="36"/>
      <c r="DK258" s="36"/>
      <c r="DL258" s="36"/>
      <c r="DM258" s="36"/>
      <c r="DN258" s="36"/>
      <c r="DO258" s="36"/>
      <c r="DP258" s="55">
        <v>6</v>
      </c>
    </row>
    <row r="259" spans="1:120" hidden="1" x14ac:dyDescent="0.25">
      <c r="A259" s="35">
        <v>90</v>
      </c>
      <c r="B259" s="36" t="s">
        <v>231</v>
      </c>
      <c r="C259" s="36" t="s">
        <v>32</v>
      </c>
      <c r="D259" s="36" t="s">
        <v>146</v>
      </c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  <c r="AU259" s="36"/>
      <c r="AV259" s="36"/>
      <c r="AW259" s="36"/>
      <c r="AX259" s="36"/>
      <c r="AY259" s="36"/>
      <c r="AZ259" s="36"/>
      <c r="BA259" s="36"/>
      <c r="BB259" s="36"/>
      <c r="BC259" s="36"/>
      <c r="BD259" s="36"/>
      <c r="BE259" s="36"/>
      <c r="BF259" s="36"/>
      <c r="BG259" s="36"/>
      <c r="BH259" s="36"/>
      <c r="BI259" s="36"/>
      <c r="BJ259" s="36"/>
      <c r="BK259" s="36"/>
      <c r="BL259" s="36"/>
      <c r="BM259" s="36"/>
      <c r="BN259" s="36"/>
      <c r="BO259" s="36"/>
      <c r="BP259" s="36"/>
      <c r="BQ259" s="36"/>
      <c r="BR259" s="36"/>
      <c r="BS259" s="36"/>
      <c r="BT259" s="36"/>
      <c r="BU259" s="36"/>
      <c r="BV259" s="36"/>
      <c r="BW259" s="36"/>
      <c r="BX259" s="36"/>
      <c r="BY259" s="36"/>
      <c r="BZ259" s="36"/>
      <c r="CA259" s="36"/>
      <c r="CB259" s="36"/>
      <c r="CC259" s="36"/>
      <c r="CD259" s="36"/>
      <c r="CE259" s="36"/>
      <c r="CF259" s="36"/>
      <c r="CG259" s="36"/>
      <c r="CH259" s="36"/>
      <c r="CI259" s="36"/>
      <c r="CJ259" s="36"/>
      <c r="CK259" s="36"/>
      <c r="CL259" s="36"/>
      <c r="CM259" s="36"/>
      <c r="CN259" s="36"/>
      <c r="CO259" s="36"/>
      <c r="CP259" s="36"/>
      <c r="CQ259" s="36"/>
      <c r="CR259" s="36"/>
      <c r="CS259" s="36"/>
      <c r="CT259" s="36"/>
      <c r="CU259" s="36"/>
      <c r="CV259" s="36"/>
      <c r="CW259" s="36">
        <v>1</v>
      </c>
      <c r="CX259" s="36"/>
      <c r="CY259" s="36"/>
      <c r="CZ259" s="36"/>
      <c r="DA259" s="36"/>
      <c r="DB259" s="36"/>
      <c r="DC259" s="36"/>
      <c r="DD259" s="36"/>
      <c r="DE259" s="36"/>
      <c r="DF259" s="36"/>
      <c r="DG259" s="36"/>
      <c r="DH259" s="36"/>
      <c r="DI259" s="36"/>
      <c r="DJ259" s="36"/>
      <c r="DK259" s="36"/>
      <c r="DL259" s="36"/>
      <c r="DM259" s="36"/>
      <c r="DN259" s="36"/>
      <c r="DO259" s="36"/>
      <c r="DP259" s="55">
        <v>9</v>
      </c>
    </row>
    <row r="260" spans="1:120" hidden="1" x14ac:dyDescent="0.25">
      <c r="A260" s="35">
        <v>96</v>
      </c>
      <c r="B260" s="36" t="s">
        <v>234</v>
      </c>
      <c r="C260" s="36" t="s">
        <v>23</v>
      </c>
      <c r="D260" s="36" t="s">
        <v>53</v>
      </c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/>
      <c r="AU260" s="36"/>
      <c r="AV260" s="36"/>
      <c r="AW260" s="36"/>
      <c r="AX260" s="36"/>
      <c r="AY260" s="36"/>
      <c r="AZ260" s="36"/>
      <c r="BA260" s="36"/>
      <c r="BB260" s="36"/>
      <c r="BC260" s="36"/>
      <c r="BD260" s="36"/>
      <c r="BE260" s="36"/>
      <c r="BF260" s="36"/>
      <c r="BG260" s="36"/>
      <c r="BH260" s="36"/>
      <c r="BI260" s="36"/>
      <c r="BJ260" s="36"/>
      <c r="BK260" s="36"/>
      <c r="BL260" s="36"/>
      <c r="BM260" s="36"/>
      <c r="BN260" s="36"/>
      <c r="BO260" s="36"/>
      <c r="BP260" s="36"/>
      <c r="BQ260" s="36"/>
      <c r="BR260" s="36"/>
      <c r="BS260" s="36"/>
      <c r="BT260" s="36"/>
      <c r="BU260" s="36"/>
      <c r="BV260" s="36"/>
      <c r="BW260" s="36"/>
      <c r="BX260" s="36"/>
      <c r="BY260" s="36"/>
      <c r="BZ260" s="36"/>
      <c r="CA260" s="36"/>
      <c r="CB260" s="36"/>
      <c r="CC260" s="36"/>
      <c r="CD260" s="36"/>
      <c r="CE260" s="36"/>
      <c r="CF260" s="36"/>
      <c r="CG260" s="36"/>
      <c r="CH260" s="36"/>
      <c r="CI260" s="36"/>
      <c r="CJ260" s="36"/>
      <c r="CK260" s="36"/>
      <c r="CL260" s="36"/>
      <c r="CM260" s="36"/>
      <c r="CN260" s="36"/>
      <c r="CO260" s="36"/>
      <c r="CP260" s="36"/>
      <c r="CQ260" s="36"/>
      <c r="CR260" s="36"/>
      <c r="CS260" s="36"/>
      <c r="CT260" s="36"/>
      <c r="CU260" s="36"/>
      <c r="CV260" s="36"/>
      <c r="CW260" s="36">
        <v>3</v>
      </c>
      <c r="CX260" s="36"/>
      <c r="CY260" s="36"/>
      <c r="CZ260" s="36"/>
      <c r="DA260" s="36"/>
      <c r="DB260" s="36"/>
      <c r="DC260" s="36"/>
      <c r="DD260" s="36"/>
      <c r="DE260" s="36"/>
      <c r="DF260" s="36"/>
      <c r="DG260" s="36"/>
      <c r="DH260" s="36"/>
      <c r="DI260" s="36"/>
      <c r="DJ260" s="36"/>
      <c r="DK260" s="36"/>
      <c r="DL260" s="36"/>
      <c r="DM260" s="36"/>
      <c r="DN260" s="36"/>
      <c r="DO260" s="36"/>
      <c r="DP260" s="55">
        <v>6</v>
      </c>
    </row>
    <row r="261" spans="1:120" hidden="1" x14ac:dyDescent="0.25">
      <c r="A261" s="35">
        <v>120</v>
      </c>
      <c r="B261" s="36" t="s">
        <v>233</v>
      </c>
      <c r="C261" s="36" t="s">
        <v>23</v>
      </c>
      <c r="D261" s="36" t="s">
        <v>57</v>
      </c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6"/>
      <c r="AV261" s="36"/>
      <c r="AW261" s="36"/>
      <c r="AX261" s="36"/>
      <c r="AY261" s="36"/>
      <c r="AZ261" s="36"/>
      <c r="BA261" s="36"/>
      <c r="BB261" s="36"/>
      <c r="BC261" s="36"/>
      <c r="BD261" s="36"/>
      <c r="BE261" s="36"/>
      <c r="BF261" s="36"/>
      <c r="BG261" s="36"/>
      <c r="BH261" s="36"/>
      <c r="BI261" s="36"/>
      <c r="BJ261" s="36"/>
      <c r="BK261" s="36"/>
      <c r="BL261" s="36"/>
      <c r="BM261" s="36"/>
      <c r="BN261" s="36"/>
      <c r="BO261" s="36"/>
      <c r="BP261" s="36"/>
      <c r="BQ261" s="36"/>
      <c r="BR261" s="36"/>
      <c r="BS261" s="36"/>
      <c r="BT261" s="36"/>
      <c r="BU261" s="36"/>
      <c r="BV261" s="36"/>
      <c r="BW261" s="36"/>
      <c r="BX261" s="36"/>
      <c r="BY261" s="36"/>
      <c r="BZ261" s="36"/>
      <c r="CA261" s="36"/>
      <c r="CB261" s="36"/>
      <c r="CC261" s="36"/>
      <c r="CD261" s="36"/>
      <c r="CE261" s="36"/>
      <c r="CF261" s="36"/>
      <c r="CG261" s="36"/>
      <c r="CH261" s="36"/>
      <c r="CI261" s="36"/>
      <c r="CJ261" s="36"/>
      <c r="CK261" s="36"/>
      <c r="CL261" s="36"/>
      <c r="CM261" s="36"/>
      <c r="CN261" s="36"/>
      <c r="CO261" s="36"/>
      <c r="CP261" s="36"/>
      <c r="CQ261" s="36"/>
      <c r="CR261" s="36"/>
      <c r="CS261" s="36"/>
      <c r="CT261" s="36"/>
      <c r="CU261" s="36"/>
      <c r="CV261" s="36"/>
      <c r="CW261" s="36">
        <v>4</v>
      </c>
      <c r="CX261" s="36"/>
      <c r="CY261" s="36"/>
      <c r="CZ261" s="36"/>
      <c r="DA261" s="36"/>
      <c r="DB261" s="36"/>
      <c r="DC261" s="36"/>
      <c r="DD261" s="36"/>
      <c r="DE261" s="36"/>
      <c r="DF261" s="36"/>
      <c r="DG261" s="36"/>
      <c r="DH261" s="36"/>
      <c r="DI261" s="36"/>
      <c r="DJ261" s="36"/>
      <c r="DK261" s="36"/>
      <c r="DL261" s="36"/>
      <c r="DM261" s="36"/>
      <c r="DN261" s="36"/>
      <c r="DO261" s="36"/>
      <c r="DP261" s="55">
        <v>4</v>
      </c>
    </row>
    <row r="262" spans="1:120" hidden="1" x14ac:dyDescent="0.25">
      <c r="A262" s="38">
        <v>117</v>
      </c>
      <c r="B262" s="36" t="s">
        <v>294</v>
      </c>
      <c r="C262" s="39" t="s">
        <v>23</v>
      </c>
      <c r="D262" s="39" t="s">
        <v>53</v>
      </c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/>
      <c r="AY262" s="39"/>
      <c r="AZ262" s="39"/>
      <c r="BA262" s="39"/>
      <c r="BB262" s="39"/>
      <c r="BC262" s="39"/>
      <c r="BD262" s="39"/>
      <c r="BE262" s="39"/>
      <c r="BF262" s="39"/>
      <c r="BG262" s="39"/>
      <c r="BH262" s="39"/>
      <c r="BI262" s="39"/>
      <c r="BJ262" s="39"/>
      <c r="BK262" s="39"/>
      <c r="BL262" s="39"/>
      <c r="BM262" s="39"/>
      <c r="BN262" s="39"/>
      <c r="BO262" s="39"/>
      <c r="BP262" s="39"/>
      <c r="BQ262" s="39"/>
      <c r="BR262" s="39"/>
      <c r="BS262" s="39"/>
      <c r="BT262" s="39"/>
      <c r="BU262" s="39"/>
      <c r="BV262" s="39"/>
      <c r="BW262" s="39"/>
      <c r="BX262" s="39"/>
      <c r="BY262" s="39"/>
      <c r="BZ262" s="39"/>
      <c r="CA262" s="39"/>
      <c r="CB262" s="39"/>
      <c r="CC262" s="39"/>
      <c r="CD262" s="39"/>
      <c r="CE262" s="39"/>
      <c r="CF262" s="39"/>
      <c r="CG262" s="39"/>
      <c r="CH262" s="39"/>
      <c r="CI262" s="39"/>
      <c r="CJ262" s="39"/>
      <c r="CK262" s="39"/>
      <c r="CL262" s="39"/>
      <c r="CM262" s="39"/>
      <c r="CN262" s="39"/>
      <c r="CO262" s="39"/>
      <c r="CP262" s="39"/>
      <c r="CQ262" s="39"/>
      <c r="CR262" s="39"/>
      <c r="CS262" s="39"/>
      <c r="CT262" s="39">
        <v>3</v>
      </c>
      <c r="CU262" s="39"/>
      <c r="CV262" s="39"/>
      <c r="CW262" s="39"/>
      <c r="CX262" s="39"/>
      <c r="CY262" s="39"/>
      <c r="CZ262" s="39"/>
      <c r="DA262" s="39"/>
      <c r="DB262" s="39"/>
      <c r="DC262" s="39"/>
      <c r="DD262" s="39"/>
      <c r="DE262" s="39"/>
      <c r="DF262" s="39"/>
      <c r="DG262" s="39"/>
      <c r="DH262" s="39"/>
      <c r="DI262" s="39"/>
      <c r="DJ262" s="39"/>
      <c r="DK262" s="39"/>
      <c r="DL262" s="39"/>
      <c r="DM262" s="39"/>
      <c r="DN262" s="39"/>
      <c r="DO262" s="39"/>
      <c r="DP262" s="55">
        <v>4</v>
      </c>
    </row>
    <row r="263" spans="1:120" hidden="1" x14ac:dyDescent="0.25">
      <c r="A263" s="35">
        <v>116</v>
      </c>
      <c r="B263" s="36" t="s">
        <v>239</v>
      </c>
      <c r="C263" s="36" t="s">
        <v>23</v>
      </c>
      <c r="D263" s="36" t="s">
        <v>53</v>
      </c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6"/>
      <c r="AV263" s="36"/>
      <c r="AW263" s="36"/>
      <c r="AX263" s="36"/>
      <c r="AY263" s="36"/>
      <c r="AZ263" s="36"/>
      <c r="BA263" s="36"/>
      <c r="BB263" s="36"/>
      <c r="BC263" s="36"/>
      <c r="BD263" s="36"/>
      <c r="BE263" s="36"/>
      <c r="BF263" s="36"/>
      <c r="BG263" s="36"/>
      <c r="BH263" s="36"/>
      <c r="BI263" s="36"/>
      <c r="BJ263" s="36"/>
      <c r="BK263" s="36"/>
      <c r="BL263" s="36"/>
      <c r="BM263" s="36"/>
      <c r="BN263" s="36"/>
      <c r="BO263" s="36"/>
      <c r="BP263" s="36"/>
      <c r="BQ263" s="36"/>
      <c r="BR263" s="36"/>
      <c r="BS263" s="36"/>
      <c r="BT263" s="36"/>
      <c r="BU263" s="36"/>
      <c r="BV263" s="36"/>
      <c r="BW263" s="36"/>
      <c r="BX263" s="36"/>
      <c r="BY263" s="36"/>
      <c r="BZ263" s="36"/>
      <c r="CA263" s="36"/>
      <c r="CB263" s="36"/>
      <c r="CC263" s="36"/>
      <c r="CD263" s="36"/>
      <c r="CE263" s="36"/>
      <c r="CF263" s="36"/>
      <c r="CG263" s="36"/>
      <c r="CH263" s="36"/>
      <c r="CI263" s="36"/>
      <c r="CJ263" s="36"/>
      <c r="CK263" s="36"/>
      <c r="CL263" s="36"/>
      <c r="CM263" s="36"/>
      <c r="CN263" s="36"/>
      <c r="CO263" s="36"/>
      <c r="CP263" s="36"/>
      <c r="CQ263" s="36"/>
      <c r="CR263" s="36"/>
      <c r="CS263" s="36">
        <v>4</v>
      </c>
      <c r="CT263" s="36"/>
      <c r="CU263" s="36"/>
      <c r="CV263" s="36"/>
      <c r="CW263" s="36"/>
      <c r="CX263" s="36"/>
      <c r="CY263" s="36"/>
      <c r="CZ263" s="36"/>
      <c r="DA263" s="36"/>
      <c r="DB263" s="36"/>
      <c r="DC263" s="36"/>
      <c r="DD263" s="36"/>
      <c r="DE263" s="36"/>
      <c r="DF263" s="36"/>
      <c r="DG263" s="36"/>
      <c r="DH263" s="36"/>
      <c r="DI263" s="36"/>
      <c r="DJ263" s="36"/>
      <c r="DK263" s="36"/>
      <c r="DL263" s="36"/>
      <c r="DM263" s="36"/>
      <c r="DN263" s="36"/>
      <c r="DO263" s="36"/>
      <c r="DP263" s="55">
        <v>4</v>
      </c>
    </row>
    <row r="264" spans="1:120" hidden="1" x14ac:dyDescent="0.25">
      <c r="A264" s="35">
        <v>286</v>
      </c>
      <c r="B264" s="36" t="s">
        <v>350</v>
      </c>
      <c r="C264" s="2" t="s">
        <v>30</v>
      </c>
      <c r="D264" s="36" t="s">
        <v>12</v>
      </c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6"/>
      <c r="AV264" s="36"/>
      <c r="AW264" s="36"/>
      <c r="AX264" s="36"/>
      <c r="AY264" s="36"/>
      <c r="AZ264" s="36"/>
      <c r="BA264" s="36"/>
      <c r="BB264" s="36"/>
      <c r="BC264" s="36"/>
      <c r="BD264" s="36"/>
      <c r="BE264" s="36"/>
      <c r="BF264" s="36"/>
      <c r="BG264" s="36"/>
      <c r="BH264" s="36"/>
      <c r="BI264" s="36"/>
      <c r="BJ264" s="36"/>
      <c r="BK264" s="36"/>
      <c r="BL264" s="36"/>
      <c r="BM264" s="36"/>
      <c r="BN264" s="36"/>
      <c r="BO264" s="36"/>
      <c r="BP264" s="36"/>
      <c r="BQ264" s="36"/>
      <c r="BR264" s="36"/>
      <c r="BS264" s="36"/>
      <c r="BT264" s="36"/>
      <c r="BU264" s="36"/>
      <c r="BV264" s="36"/>
      <c r="BW264" s="36"/>
      <c r="BX264" s="36"/>
      <c r="BY264" s="36"/>
      <c r="BZ264" s="36"/>
      <c r="CA264" s="36"/>
      <c r="CB264" s="36"/>
      <c r="CC264" s="36"/>
      <c r="CD264" s="36"/>
      <c r="CE264" s="36"/>
      <c r="CF264" s="36"/>
      <c r="CG264" s="36"/>
      <c r="CH264" s="36"/>
      <c r="CI264" s="36"/>
      <c r="CJ264" s="36"/>
      <c r="CK264" s="36"/>
      <c r="CL264" s="36"/>
      <c r="CM264" s="36"/>
      <c r="CN264" s="36"/>
      <c r="CO264" s="36"/>
      <c r="CP264" s="36"/>
      <c r="CQ264" s="36"/>
      <c r="CR264" s="36">
        <v>1</v>
      </c>
      <c r="CS264" s="36"/>
      <c r="CT264" s="36"/>
      <c r="CU264" s="36"/>
      <c r="CV264" s="36"/>
      <c r="CW264" s="36"/>
      <c r="CX264" s="36"/>
      <c r="CY264" s="36"/>
      <c r="CZ264" s="36"/>
      <c r="DA264" s="36"/>
      <c r="DB264" s="36"/>
      <c r="DC264" s="36"/>
      <c r="DD264" s="36"/>
      <c r="DE264" s="36"/>
      <c r="DF264" s="36"/>
      <c r="DG264" s="36"/>
      <c r="DH264" s="36"/>
      <c r="DI264" s="36"/>
      <c r="DJ264" s="36"/>
      <c r="DK264" s="36"/>
      <c r="DL264" s="36"/>
      <c r="DM264" s="36"/>
      <c r="DN264" s="36"/>
      <c r="DO264" s="36"/>
      <c r="DP264" s="55">
        <v>6</v>
      </c>
    </row>
    <row r="265" spans="1:120" x14ac:dyDescent="0.25">
      <c r="A265" s="38">
        <v>285</v>
      </c>
      <c r="B265" s="39" t="s">
        <v>305</v>
      </c>
      <c r="C265" s="39" t="s">
        <v>249</v>
      </c>
      <c r="D265" s="39" t="s">
        <v>184</v>
      </c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  <c r="AY265" s="39"/>
      <c r="AZ265" s="39"/>
      <c r="BA265" s="39"/>
      <c r="BB265" s="39"/>
      <c r="BC265" s="39"/>
      <c r="BD265" s="39"/>
      <c r="BE265" s="39"/>
      <c r="BF265" s="39"/>
      <c r="BG265" s="39"/>
      <c r="BH265" s="39"/>
      <c r="BI265" s="39"/>
      <c r="BJ265" s="39"/>
      <c r="BK265" s="39"/>
      <c r="BL265" s="39"/>
      <c r="BM265" s="39"/>
      <c r="BN265" s="39"/>
      <c r="BO265" s="39"/>
      <c r="BP265" s="39"/>
      <c r="BQ265" s="39"/>
      <c r="BR265" s="39"/>
      <c r="BS265" s="39"/>
      <c r="BT265" s="39"/>
      <c r="BU265" s="39"/>
      <c r="BV265" s="39"/>
      <c r="BW265" s="39"/>
      <c r="BX265" s="39"/>
      <c r="BY265" s="39"/>
      <c r="BZ265" s="39"/>
      <c r="CA265" s="39"/>
      <c r="CB265" s="39"/>
      <c r="CC265" s="39"/>
      <c r="CD265" s="39"/>
      <c r="CE265" s="39"/>
      <c r="CF265" s="39"/>
      <c r="CG265" s="39"/>
      <c r="CH265" s="39"/>
      <c r="CI265" s="39"/>
      <c r="CJ265" s="39"/>
      <c r="CK265" s="39"/>
      <c r="CL265" s="39"/>
      <c r="CM265" s="39"/>
      <c r="CN265" s="39"/>
      <c r="CO265" s="39"/>
      <c r="CP265" s="39"/>
      <c r="CQ265" s="39"/>
      <c r="CR265" s="39">
        <v>2</v>
      </c>
      <c r="CS265" s="39"/>
      <c r="CT265" s="39"/>
      <c r="CU265" s="39"/>
      <c r="CV265" s="39"/>
      <c r="CW265" s="39"/>
      <c r="CX265" s="39"/>
      <c r="CY265" s="39"/>
      <c r="CZ265" s="39"/>
      <c r="DA265" s="39"/>
      <c r="DB265" s="39"/>
      <c r="DC265" s="39"/>
      <c r="DD265" s="39"/>
      <c r="DE265" s="39"/>
      <c r="DF265" s="39"/>
      <c r="DG265" s="39"/>
      <c r="DH265" s="39"/>
      <c r="DI265" s="39"/>
      <c r="DJ265" s="39"/>
      <c r="DK265" s="39"/>
      <c r="DL265" s="39"/>
      <c r="DM265" s="39"/>
      <c r="DN265" s="39"/>
      <c r="DO265" s="39"/>
      <c r="DP265" s="55">
        <v>4</v>
      </c>
    </row>
    <row r="266" spans="1:120" hidden="1" x14ac:dyDescent="0.25">
      <c r="A266" s="35">
        <v>109</v>
      </c>
      <c r="B266" s="36" t="s">
        <v>260</v>
      </c>
      <c r="C266" s="2" t="s">
        <v>30</v>
      </c>
      <c r="D266" s="36" t="s">
        <v>12</v>
      </c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6"/>
      <c r="AV266" s="36"/>
      <c r="AW266" s="36"/>
      <c r="AX266" s="36"/>
      <c r="AY266" s="36"/>
      <c r="AZ266" s="36"/>
      <c r="BA266" s="36"/>
      <c r="BB266" s="36"/>
      <c r="BC266" s="36"/>
      <c r="BD266" s="36"/>
      <c r="BE266" s="36"/>
      <c r="BF266" s="36"/>
      <c r="BG266" s="36"/>
      <c r="BH266" s="36"/>
      <c r="BI266" s="36"/>
      <c r="BJ266" s="36"/>
      <c r="BK266" s="36"/>
      <c r="BL266" s="36"/>
      <c r="BM266" s="36"/>
      <c r="BN266" s="36"/>
      <c r="BO266" s="36"/>
      <c r="BP266" s="36"/>
      <c r="BQ266" s="36"/>
      <c r="BR266" s="36"/>
      <c r="BS266" s="36"/>
      <c r="BT266" s="36"/>
      <c r="BU266" s="36"/>
      <c r="BV266" s="36"/>
      <c r="BW266" s="36"/>
      <c r="BX266" s="36"/>
      <c r="BY266" s="36"/>
      <c r="BZ266" s="36"/>
      <c r="CA266" s="36"/>
      <c r="CB266" s="36"/>
      <c r="CC266" s="36"/>
      <c r="CD266" s="36"/>
      <c r="CE266" s="36"/>
      <c r="CF266" s="36"/>
      <c r="CG266" s="36"/>
      <c r="CH266" s="36"/>
      <c r="CI266" s="36"/>
      <c r="CJ266" s="36"/>
      <c r="CK266" s="36"/>
      <c r="CL266" s="36"/>
      <c r="CM266" s="36"/>
      <c r="CN266" s="36"/>
      <c r="CO266" s="36"/>
      <c r="CP266" s="36"/>
      <c r="CQ266" s="36"/>
      <c r="CR266" s="36">
        <v>3</v>
      </c>
      <c r="CS266" s="36"/>
      <c r="CT266" s="36"/>
      <c r="CU266" s="36"/>
      <c r="CV266" s="36"/>
      <c r="CW266" s="36"/>
      <c r="CX266" s="36"/>
      <c r="CY266" s="36"/>
      <c r="CZ266" s="36"/>
      <c r="DA266" s="36"/>
      <c r="DB266" s="36"/>
      <c r="DC266" s="36"/>
      <c r="DD266" s="36"/>
      <c r="DE266" s="36"/>
      <c r="DF266" s="36"/>
      <c r="DG266" s="36"/>
      <c r="DH266" s="36"/>
      <c r="DI266" s="36"/>
      <c r="DJ266" s="36"/>
      <c r="DK266" s="36"/>
      <c r="DL266" s="36"/>
      <c r="DM266" s="36"/>
      <c r="DN266" s="36"/>
      <c r="DO266" s="36"/>
      <c r="DP266" s="55">
        <v>4</v>
      </c>
    </row>
    <row r="267" spans="1:120" hidden="1" x14ac:dyDescent="0.25">
      <c r="A267" s="35">
        <v>108</v>
      </c>
      <c r="B267" s="36" t="s">
        <v>358</v>
      </c>
      <c r="C267" s="2" t="s">
        <v>30</v>
      </c>
      <c r="D267" s="36" t="s">
        <v>12</v>
      </c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6"/>
      <c r="AV267" s="36"/>
      <c r="AW267" s="36"/>
      <c r="AX267" s="36"/>
      <c r="AY267" s="36"/>
      <c r="AZ267" s="36"/>
      <c r="BA267" s="36"/>
      <c r="BB267" s="36"/>
      <c r="BC267" s="36"/>
      <c r="BD267" s="36"/>
      <c r="BE267" s="36"/>
      <c r="BF267" s="36"/>
      <c r="BG267" s="36"/>
      <c r="BH267" s="36"/>
      <c r="BI267" s="36"/>
      <c r="BJ267" s="36"/>
      <c r="BK267" s="36"/>
      <c r="BL267" s="36"/>
      <c r="BM267" s="36"/>
      <c r="BN267" s="36"/>
      <c r="BO267" s="36"/>
      <c r="BP267" s="36"/>
      <c r="BQ267" s="36"/>
      <c r="BR267" s="36"/>
      <c r="BS267" s="36"/>
      <c r="BT267" s="36"/>
      <c r="BU267" s="36"/>
      <c r="BV267" s="36"/>
      <c r="BW267" s="36"/>
      <c r="BX267" s="36"/>
      <c r="BY267" s="36"/>
      <c r="BZ267" s="36"/>
      <c r="CA267" s="36"/>
      <c r="CB267" s="36"/>
      <c r="CC267" s="36"/>
      <c r="CD267" s="36"/>
      <c r="CE267" s="36"/>
      <c r="CF267" s="36"/>
      <c r="CG267" s="36"/>
      <c r="CH267" s="36"/>
      <c r="CI267" s="36"/>
      <c r="CJ267" s="36"/>
      <c r="CK267" s="36"/>
      <c r="CL267" s="36"/>
      <c r="CM267" s="36"/>
      <c r="CN267" s="36"/>
      <c r="CO267" s="36"/>
      <c r="CP267" s="36"/>
      <c r="CQ267" s="36"/>
      <c r="CR267" s="36">
        <v>4</v>
      </c>
      <c r="CS267" s="36"/>
      <c r="CT267" s="36"/>
      <c r="CU267" s="36"/>
      <c r="CV267" s="36"/>
      <c r="CW267" s="36"/>
      <c r="CX267" s="36"/>
      <c r="CY267" s="36"/>
      <c r="CZ267" s="36"/>
      <c r="DA267" s="36"/>
      <c r="DB267" s="36"/>
      <c r="DC267" s="36"/>
      <c r="DD267" s="36"/>
      <c r="DE267" s="36"/>
      <c r="DF267" s="36"/>
      <c r="DG267" s="36"/>
      <c r="DH267" s="36"/>
      <c r="DI267" s="36"/>
      <c r="DJ267" s="36"/>
      <c r="DK267" s="36"/>
      <c r="DL267" s="36"/>
      <c r="DM267" s="36"/>
      <c r="DN267" s="36"/>
      <c r="DO267" s="36"/>
      <c r="DP267" s="55">
        <v>2</v>
      </c>
    </row>
    <row r="268" spans="1:120" hidden="1" x14ac:dyDescent="0.25">
      <c r="A268" s="38">
        <v>121</v>
      </c>
      <c r="B268" s="39" t="s">
        <v>235</v>
      </c>
      <c r="C268" s="36" t="s">
        <v>37</v>
      </c>
      <c r="D268" s="39" t="s">
        <v>18</v>
      </c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  <c r="BE268" s="39"/>
      <c r="BF268" s="39"/>
      <c r="BG268" s="39"/>
      <c r="BH268" s="39"/>
      <c r="BI268" s="39"/>
      <c r="BJ268" s="39"/>
      <c r="BK268" s="39"/>
      <c r="BL268" s="39"/>
      <c r="BM268" s="39"/>
      <c r="BN268" s="39"/>
      <c r="BO268" s="39"/>
      <c r="BP268" s="39"/>
      <c r="BQ268" s="39"/>
      <c r="BR268" s="39"/>
      <c r="BS268" s="39"/>
      <c r="BT268" s="39"/>
      <c r="BU268" s="39"/>
      <c r="BV268" s="39"/>
      <c r="BW268" s="39"/>
      <c r="BX268" s="39"/>
      <c r="BY268" s="39"/>
      <c r="BZ268" s="39"/>
      <c r="CA268" s="39"/>
      <c r="CB268" s="39"/>
      <c r="CC268" s="39"/>
      <c r="CD268" s="39"/>
      <c r="CE268" s="39"/>
      <c r="CF268" s="39"/>
      <c r="CG268" s="39"/>
      <c r="CH268" s="39"/>
      <c r="CI268" s="39"/>
      <c r="CJ268" s="39"/>
      <c r="CK268" s="39"/>
      <c r="CL268" s="39"/>
      <c r="CM268" s="39"/>
      <c r="CN268" s="39"/>
      <c r="CO268" s="39"/>
      <c r="CP268" s="39"/>
      <c r="CQ268" s="39">
        <v>1</v>
      </c>
      <c r="CR268" s="39"/>
      <c r="CS268" s="39"/>
      <c r="CT268" s="39"/>
      <c r="CU268" s="39"/>
      <c r="CV268" s="39"/>
      <c r="CW268" s="39"/>
      <c r="CX268" s="39"/>
      <c r="CY268" s="39"/>
      <c r="CZ268" s="39"/>
      <c r="DA268" s="39"/>
      <c r="DB268" s="39"/>
      <c r="DC268" s="39"/>
      <c r="DD268" s="39"/>
      <c r="DE268" s="39"/>
      <c r="DF268" s="39"/>
      <c r="DG268" s="39"/>
      <c r="DH268" s="39"/>
      <c r="DI268" s="39"/>
      <c r="DJ268" s="39"/>
      <c r="DK268" s="39"/>
      <c r="DL268" s="39"/>
      <c r="DM268" s="39"/>
      <c r="DN268" s="39"/>
      <c r="DO268" s="39"/>
      <c r="DP268" s="55">
        <v>9</v>
      </c>
    </row>
    <row r="269" spans="1:120" hidden="1" x14ac:dyDescent="0.25">
      <c r="A269" s="38">
        <v>286</v>
      </c>
      <c r="B269" s="39" t="s">
        <v>244</v>
      </c>
      <c r="C269" s="2" t="s">
        <v>30</v>
      </c>
      <c r="D269" s="39" t="s">
        <v>12</v>
      </c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  <c r="AY269" s="39"/>
      <c r="AZ269" s="39"/>
      <c r="BA269" s="39"/>
      <c r="BB269" s="39"/>
      <c r="BC269" s="39"/>
      <c r="BD269" s="39"/>
      <c r="BE269" s="39"/>
      <c r="BF269" s="39"/>
      <c r="BG269" s="39"/>
      <c r="BH269" s="39"/>
      <c r="BI269" s="39"/>
      <c r="BJ269" s="39"/>
      <c r="BK269" s="39"/>
      <c r="BL269" s="39"/>
      <c r="BM269" s="39"/>
      <c r="BN269" s="39"/>
      <c r="BO269" s="39"/>
      <c r="BP269" s="39"/>
      <c r="BQ269" s="39"/>
      <c r="BR269" s="39"/>
      <c r="BS269" s="39"/>
      <c r="BT269" s="39"/>
      <c r="BU269" s="39"/>
      <c r="BV269" s="39"/>
      <c r="BW269" s="39"/>
      <c r="BX269" s="39"/>
      <c r="BY269" s="39"/>
      <c r="BZ269" s="39"/>
      <c r="CA269" s="39"/>
      <c r="CB269" s="39"/>
      <c r="CC269" s="39"/>
      <c r="CD269" s="39"/>
      <c r="CE269" s="39"/>
      <c r="CF269" s="39"/>
      <c r="CG269" s="39"/>
      <c r="CH269" s="39"/>
      <c r="CI269" s="39"/>
      <c r="CJ269" s="39"/>
      <c r="CK269" s="39"/>
      <c r="CL269" s="39"/>
      <c r="CM269" s="39"/>
      <c r="CN269" s="39"/>
      <c r="CO269" s="39"/>
      <c r="CP269" s="39"/>
      <c r="CQ269" s="39">
        <v>3</v>
      </c>
      <c r="CR269" s="39"/>
      <c r="CS269" s="39"/>
      <c r="CT269" s="39"/>
      <c r="CU269" s="39"/>
      <c r="CV269" s="39"/>
      <c r="CW269" s="39"/>
      <c r="CX269" s="39"/>
      <c r="CY269" s="39"/>
      <c r="CZ269" s="39"/>
      <c r="DA269" s="39"/>
      <c r="DB269" s="39"/>
      <c r="DC269" s="39"/>
      <c r="DD269" s="39"/>
      <c r="DE269" s="39"/>
      <c r="DF269" s="39"/>
      <c r="DG269" s="39"/>
      <c r="DH269" s="39"/>
      <c r="DI269" s="39"/>
      <c r="DJ269" s="39"/>
      <c r="DK269" s="39"/>
      <c r="DL269" s="39"/>
      <c r="DM269" s="39"/>
      <c r="DN269" s="39"/>
      <c r="DO269" s="39"/>
      <c r="DP269" s="55">
        <v>6</v>
      </c>
    </row>
    <row r="270" spans="1:120" hidden="1" x14ac:dyDescent="0.25">
      <c r="A270" s="35">
        <v>109</v>
      </c>
      <c r="B270" s="36" t="s">
        <v>230</v>
      </c>
      <c r="C270" s="2" t="s">
        <v>30</v>
      </c>
      <c r="D270" s="36" t="s">
        <v>12</v>
      </c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6"/>
      <c r="AV270" s="36"/>
      <c r="AW270" s="36"/>
      <c r="AX270" s="36"/>
      <c r="AY270" s="36"/>
      <c r="AZ270" s="36"/>
      <c r="BA270" s="36"/>
      <c r="BB270" s="36"/>
      <c r="BC270" s="36"/>
      <c r="BD270" s="36"/>
      <c r="BE270" s="36"/>
      <c r="BF270" s="36"/>
      <c r="BG270" s="36"/>
      <c r="BH270" s="36"/>
      <c r="BI270" s="36"/>
      <c r="BJ270" s="36"/>
      <c r="BK270" s="36"/>
      <c r="BL270" s="36"/>
      <c r="BM270" s="36"/>
      <c r="BN270" s="36"/>
      <c r="BO270" s="36"/>
      <c r="BP270" s="36"/>
      <c r="BQ270" s="36"/>
      <c r="BR270" s="36"/>
      <c r="BS270" s="36"/>
      <c r="BT270" s="36"/>
      <c r="BU270" s="36"/>
      <c r="BV270" s="36"/>
      <c r="BW270" s="36"/>
      <c r="BX270" s="36"/>
      <c r="BY270" s="36"/>
      <c r="BZ270" s="36"/>
      <c r="CA270" s="36"/>
      <c r="CB270" s="36"/>
      <c r="CC270" s="36"/>
      <c r="CD270" s="36"/>
      <c r="CE270" s="36"/>
      <c r="CF270" s="36"/>
      <c r="CG270" s="36"/>
      <c r="CH270" s="36"/>
      <c r="CI270" s="36"/>
      <c r="CJ270" s="36"/>
      <c r="CK270" s="36"/>
      <c r="CL270" s="36"/>
      <c r="CM270" s="36"/>
      <c r="CN270" s="36"/>
      <c r="CO270" s="36"/>
      <c r="CP270" s="36"/>
      <c r="CQ270" s="36">
        <v>5</v>
      </c>
      <c r="CR270" s="36"/>
      <c r="CS270" s="36"/>
      <c r="CT270" s="36"/>
      <c r="CU270" s="36"/>
      <c r="CV270" s="36"/>
      <c r="CW270" s="36"/>
      <c r="CX270" s="36"/>
      <c r="CY270" s="36"/>
      <c r="CZ270" s="36"/>
      <c r="DA270" s="36"/>
      <c r="DB270" s="36"/>
      <c r="DC270" s="36"/>
      <c r="DD270" s="36"/>
      <c r="DE270" s="36"/>
      <c r="DF270" s="36"/>
      <c r="DG270" s="36"/>
      <c r="DH270" s="36"/>
      <c r="DI270" s="36"/>
      <c r="DJ270" s="36"/>
      <c r="DK270" s="36"/>
      <c r="DL270" s="36"/>
      <c r="DM270" s="36"/>
      <c r="DN270" s="36"/>
      <c r="DO270" s="36"/>
      <c r="DP270" s="56">
        <v>4</v>
      </c>
    </row>
    <row r="271" spans="1:120" hidden="1" x14ac:dyDescent="0.25">
      <c r="A271" s="35">
        <v>119</v>
      </c>
      <c r="B271" s="36" t="s">
        <v>314</v>
      </c>
      <c r="C271" s="36" t="s">
        <v>32</v>
      </c>
      <c r="D271" s="36" t="s">
        <v>146</v>
      </c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6"/>
      <c r="AV271" s="36"/>
      <c r="AW271" s="36"/>
      <c r="AX271" s="36"/>
      <c r="AY271" s="36"/>
      <c r="AZ271" s="36"/>
      <c r="BA271" s="36"/>
      <c r="BB271" s="36"/>
      <c r="BC271" s="36"/>
      <c r="BD271" s="36"/>
      <c r="BE271" s="36"/>
      <c r="BF271" s="36"/>
      <c r="BG271" s="36"/>
      <c r="BH271" s="36"/>
      <c r="BI271" s="36"/>
      <c r="BJ271" s="36"/>
      <c r="BK271" s="36"/>
      <c r="BL271" s="36"/>
      <c r="BM271" s="36"/>
      <c r="BN271" s="36"/>
      <c r="BO271" s="36"/>
      <c r="BP271" s="36"/>
      <c r="BQ271" s="36"/>
      <c r="BR271" s="36"/>
      <c r="BS271" s="36"/>
      <c r="BT271" s="36"/>
      <c r="BU271" s="36"/>
      <c r="BV271" s="36"/>
      <c r="BW271" s="36"/>
      <c r="BX271" s="36"/>
      <c r="BY271" s="36"/>
      <c r="BZ271" s="36"/>
      <c r="CA271" s="36"/>
      <c r="CB271" s="36"/>
      <c r="CC271" s="36"/>
      <c r="CD271" s="36"/>
      <c r="CE271" s="36">
        <v>5</v>
      </c>
      <c r="CF271" s="36"/>
      <c r="CG271" s="36"/>
      <c r="CH271" s="36"/>
      <c r="CI271" s="36"/>
      <c r="CJ271" s="36"/>
      <c r="CK271" s="36"/>
      <c r="CL271" s="36"/>
      <c r="CM271" s="36"/>
      <c r="CN271" s="36"/>
      <c r="CO271" s="36"/>
      <c r="CP271" s="36"/>
      <c r="CQ271" s="36"/>
      <c r="CR271" s="36"/>
      <c r="CS271" s="36"/>
      <c r="CT271" s="36"/>
      <c r="CU271" s="36"/>
      <c r="CV271" s="36"/>
      <c r="CW271" s="36"/>
      <c r="CX271" s="36"/>
      <c r="CY271" s="36"/>
      <c r="CZ271" s="36"/>
      <c r="DA271" s="36"/>
      <c r="DB271" s="36"/>
      <c r="DC271" s="36"/>
      <c r="DD271" s="36"/>
      <c r="DE271" s="36"/>
      <c r="DF271" s="36"/>
      <c r="DG271" s="36"/>
      <c r="DH271" s="36"/>
      <c r="DI271" s="36"/>
      <c r="DJ271" s="36"/>
      <c r="DK271" s="36"/>
      <c r="DL271" s="36"/>
      <c r="DM271" s="36"/>
      <c r="DN271" s="36"/>
      <c r="DO271" s="36"/>
      <c r="DP271" s="56">
        <v>1</v>
      </c>
    </row>
    <row r="272" spans="1:120" hidden="1" x14ac:dyDescent="0.25">
      <c r="A272" s="35">
        <v>117</v>
      </c>
      <c r="B272" s="36" t="s">
        <v>294</v>
      </c>
      <c r="C272" s="36" t="s">
        <v>23</v>
      </c>
      <c r="D272" s="36" t="s">
        <v>53</v>
      </c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6"/>
      <c r="AV272" s="36"/>
      <c r="AW272" s="36"/>
      <c r="AX272" s="36"/>
      <c r="AY272" s="36"/>
      <c r="AZ272" s="36"/>
      <c r="BA272" s="36"/>
      <c r="BB272" s="36"/>
      <c r="BC272" s="36"/>
      <c r="BD272" s="36"/>
      <c r="BE272" s="36"/>
      <c r="BF272" s="36"/>
      <c r="BG272" s="36"/>
      <c r="BH272" s="36"/>
      <c r="BI272" s="36"/>
      <c r="BJ272" s="36"/>
      <c r="BK272" s="36"/>
      <c r="BL272" s="36"/>
      <c r="BM272" s="36"/>
      <c r="BN272" s="36"/>
      <c r="BO272" s="36"/>
      <c r="BP272" s="36"/>
      <c r="BQ272" s="36"/>
      <c r="BR272" s="36"/>
      <c r="BS272" s="36"/>
      <c r="BT272" s="36"/>
      <c r="BU272" s="36"/>
      <c r="BV272" s="36"/>
      <c r="BW272" s="36"/>
      <c r="BX272" s="36"/>
      <c r="BY272" s="36"/>
      <c r="BZ272" s="36"/>
      <c r="CA272" s="36"/>
      <c r="CB272" s="36"/>
      <c r="CC272" s="36"/>
      <c r="CD272" s="36"/>
      <c r="CE272" s="36">
        <v>6</v>
      </c>
      <c r="CF272" s="36"/>
      <c r="CG272" s="36"/>
      <c r="CH272" s="36"/>
      <c r="CI272" s="36"/>
      <c r="CJ272" s="36"/>
      <c r="CK272" s="36"/>
      <c r="CL272" s="36"/>
      <c r="CM272" s="36"/>
      <c r="CN272" s="36"/>
      <c r="CO272" s="36"/>
      <c r="CP272" s="36"/>
      <c r="CQ272" s="36"/>
      <c r="CR272" s="36"/>
      <c r="CS272" s="36"/>
      <c r="CT272" s="36"/>
      <c r="CU272" s="36"/>
      <c r="CV272" s="36"/>
      <c r="CW272" s="36"/>
      <c r="CX272" s="36"/>
      <c r="CY272" s="36"/>
      <c r="CZ272" s="36"/>
      <c r="DA272" s="36"/>
      <c r="DB272" s="36"/>
      <c r="DC272" s="36"/>
      <c r="DD272" s="36"/>
      <c r="DE272" s="36"/>
      <c r="DF272" s="36"/>
      <c r="DG272" s="36"/>
      <c r="DH272" s="36"/>
      <c r="DI272" s="36"/>
      <c r="DJ272" s="36"/>
      <c r="DK272" s="36"/>
      <c r="DL272" s="36"/>
      <c r="DM272" s="36"/>
      <c r="DN272" s="36"/>
      <c r="DO272" s="36"/>
      <c r="DP272" s="56">
        <v>1</v>
      </c>
    </row>
    <row r="273" spans="1:120" hidden="1" x14ac:dyDescent="0.25">
      <c r="A273" s="35">
        <v>109</v>
      </c>
      <c r="B273" s="36" t="s">
        <v>260</v>
      </c>
      <c r="C273" s="2" t="s">
        <v>30</v>
      </c>
      <c r="D273" s="36" t="s">
        <v>12</v>
      </c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6"/>
      <c r="AV273" s="36"/>
      <c r="AW273" s="36"/>
      <c r="AX273" s="36"/>
      <c r="AY273" s="36"/>
      <c r="AZ273" s="36"/>
      <c r="BA273" s="36"/>
      <c r="BB273" s="36"/>
      <c r="BC273" s="36"/>
      <c r="BD273" s="36"/>
      <c r="BE273" s="36"/>
      <c r="BF273" s="36"/>
      <c r="BG273" s="36"/>
      <c r="BH273" s="36"/>
      <c r="BI273" s="36"/>
      <c r="BJ273" s="36"/>
      <c r="BK273" s="36"/>
      <c r="BL273" s="36"/>
      <c r="BM273" s="36"/>
      <c r="BN273" s="36"/>
      <c r="BO273" s="36"/>
      <c r="BP273" s="36"/>
      <c r="BQ273" s="36"/>
      <c r="BR273" s="36"/>
      <c r="BS273" s="36"/>
      <c r="BT273" s="36"/>
      <c r="BU273" s="36"/>
      <c r="BV273" s="36"/>
      <c r="BW273" s="36"/>
      <c r="BX273" s="36"/>
      <c r="BY273" s="36"/>
      <c r="BZ273" s="36"/>
      <c r="CA273" s="36"/>
      <c r="CB273" s="36"/>
      <c r="CC273" s="36"/>
      <c r="CD273" s="36">
        <v>2</v>
      </c>
      <c r="CE273" s="36"/>
      <c r="CF273" s="36"/>
      <c r="CG273" s="36"/>
      <c r="CH273" s="36"/>
      <c r="CI273" s="36"/>
      <c r="CJ273" s="36"/>
      <c r="CK273" s="36"/>
      <c r="CL273" s="36"/>
      <c r="CM273" s="36"/>
      <c r="CN273" s="36"/>
      <c r="CO273" s="36"/>
      <c r="CP273" s="36"/>
      <c r="CQ273" s="36"/>
      <c r="CR273" s="36"/>
      <c r="CS273" s="36"/>
      <c r="CT273" s="36"/>
      <c r="CU273" s="36"/>
      <c r="CV273" s="36"/>
      <c r="CW273" s="36"/>
      <c r="CX273" s="36"/>
      <c r="CY273" s="36"/>
      <c r="CZ273" s="36"/>
      <c r="DA273" s="36"/>
      <c r="DB273" s="36"/>
      <c r="DC273" s="36"/>
      <c r="DD273" s="36"/>
      <c r="DE273" s="36"/>
      <c r="DF273" s="36"/>
      <c r="DG273" s="36"/>
      <c r="DH273" s="36"/>
      <c r="DI273" s="36"/>
      <c r="DJ273" s="36"/>
      <c r="DK273" s="36"/>
      <c r="DL273" s="36"/>
      <c r="DM273" s="36"/>
      <c r="DN273" s="36"/>
      <c r="DO273" s="36"/>
      <c r="DP273" s="55">
        <v>2</v>
      </c>
    </row>
    <row r="274" spans="1:120" hidden="1" x14ac:dyDescent="0.25">
      <c r="A274" s="35">
        <v>108</v>
      </c>
      <c r="B274" s="36" t="s">
        <v>358</v>
      </c>
      <c r="C274" s="2" t="s">
        <v>30</v>
      </c>
      <c r="D274" s="36" t="s">
        <v>12</v>
      </c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  <c r="AU274" s="36"/>
      <c r="AV274" s="36"/>
      <c r="AW274" s="36"/>
      <c r="AX274" s="36"/>
      <c r="AY274" s="36"/>
      <c r="AZ274" s="36"/>
      <c r="BA274" s="36"/>
      <c r="BB274" s="36"/>
      <c r="BC274" s="36"/>
      <c r="BD274" s="36"/>
      <c r="BE274" s="36"/>
      <c r="BF274" s="36"/>
      <c r="BG274" s="36"/>
      <c r="BH274" s="36"/>
      <c r="BI274" s="36"/>
      <c r="BJ274" s="36"/>
      <c r="BK274" s="36"/>
      <c r="BL274" s="36"/>
      <c r="BM274" s="36"/>
      <c r="BN274" s="36"/>
      <c r="BO274" s="36"/>
      <c r="BP274" s="36"/>
      <c r="BQ274" s="36"/>
      <c r="BR274" s="36"/>
      <c r="BS274" s="36"/>
      <c r="BT274" s="36"/>
      <c r="BU274" s="36"/>
      <c r="BV274" s="36"/>
      <c r="BW274" s="36"/>
      <c r="BX274" s="36"/>
      <c r="BY274" s="36"/>
      <c r="BZ274" s="36"/>
      <c r="CA274" s="36"/>
      <c r="CB274" s="36"/>
      <c r="CC274" s="36"/>
      <c r="CD274" s="36">
        <v>6</v>
      </c>
      <c r="CE274" s="36"/>
      <c r="CF274" s="36"/>
      <c r="CG274" s="36"/>
      <c r="CH274" s="36"/>
      <c r="CI274" s="36"/>
      <c r="CJ274" s="36"/>
      <c r="CK274" s="36"/>
      <c r="CL274" s="36"/>
      <c r="CM274" s="36"/>
      <c r="CN274" s="36"/>
      <c r="CO274" s="36"/>
      <c r="CP274" s="36"/>
      <c r="CQ274" s="36"/>
      <c r="CR274" s="36"/>
      <c r="CS274" s="36"/>
      <c r="CT274" s="36"/>
      <c r="CU274" s="36"/>
      <c r="CV274" s="36"/>
      <c r="CW274" s="36"/>
      <c r="CX274" s="36"/>
      <c r="CY274" s="36"/>
      <c r="CZ274" s="36"/>
      <c r="DA274" s="36"/>
      <c r="DB274" s="36"/>
      <c r="DC274" s="36"/>
      <c r="DD274" s="36"/>
      <c r="DE274" s="36"/>
      <c r="DF274" s="36"/>
      <c r="DG274" s="36"/>
      <c r="DH274" s="36"/>
      <c r="DI274" s="36"/>
      <c r="DJ274" s="36"/>
      <c r="DK274" s="36"/>
      <c r="DL274" s="36"/>
      <c r="DM274" s="36"/>
      <c r="DN274" s="36"/>
      <c r="DO274" s="36"/>
      <c r="DP274" s="56">
        <v>1</v>
      </c>
    </row>
    <row r="275" spans="1:120" x14ac:dyDescent="0.25">
      <c r="A275" s="35">
        <v>285</v>
      </c>
      <c r="B275" s="36" t="s">
        <v>305</v>
      </c>
      <c r="C275" s="36" t="s">
        <v>249</v>
      </c>
      <c r="D275" s="36" t="s">
        <v>184</v>
      </c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6"/>
      <c r="AV275" s="36"/>
      <c r="AW275" s="36"/>
      <c r="AX275" s="36"/>
      <c r="AY275" s="36"/>
      <c r="AZ275" s="36"/>
      <c r="BA275" s="36"/>
      <c r="BB275" s="36"/>
      <c r="BC275" s="36"/>
      <c r="BD275" s="36"/>
      <c r="BE275" s="36"/>
      <c r="BF275" s="36"/>
      <c r="BG275" s="36"/>
      <c r="BH275" s="36"/>
      <c r="BI275" s="36"/>
      <c r="BJ275" s="36"/>
      <c r="BK275" s="36"/>
      <c r="BL275" s="36"/>
      <c r="BM275" s="36"/>
      <c r="BN275" s="36"/>
      <c r="BO275" s="36"/>
      <c r="BP275" s="36"/>
      <c r="BQ275" s="36"/>
      <c r="BR275" s="36"/>
      <c r="BS275" s="36"/>
      <c r="BT275" s="36"/>
      <c r="BU275" s="36"/>
      <c r="BV275" s="36"/>
      <c r="BW275" s="36"/>
      <c r="BX275" s="36"/>
      <c r="BY275" s="36"/>
      <c r="BZ275" s="36"/>
      <c r="CA275" s="36"/>
      <c r="CB275" s="36"/>
      <c r="CC275" s="36"/>
      <c r="CD275" s="36">
        <v>7</v>
      </c>
      <c r="CE275" s="36"/>
      <c r="CF275" s="36"/>
      <c r="CG275" s="36"/>
      <c r="CH275" s="36"/>
      <c r="CI275" s="36"/>
      <c r="CJ275" s="36"/>
      <c r="CK275" s="36"/>
      <c r="CL275" s="36"/>
      <c r="CM275" s="36"/>
      <c r="CN275" s="36"/>
      <c r="CO275" s="36"/>
      <c r="CP275" s="36"/>
      <c r="CQ275" s="36"/>
      <c r="CR275" s="36"/>
      <c r="CS275" s="36"/>
      <c r="CT275" s="36"/>
      <c r="CU275" s="36"/>
      <c r="CV275" s="36"/>
      <c r="CW275" s="36"/>
      <c r="CX275" s="36"/>
      <c r="CY275" s="36"/>
      <c r="CZ275" s="36"/>
      <c r="DA275" s="36"/>
      <c r="DB275" s="36"/>
      <c r="DC275" s="36"/>
      <c r="DD275" s="36"/>
      <c r="DE275" s="36"/>
      <c r="DF275" s="36"/>
      <c r="DG275" s="36"/>
      <c r="DH275" s="36"/>
      <c r="DI275" s="36"/>
      <c r="DJ275" s="36"/>
      <c r="DK275" s="36"/>
      <c r="DL275" s="36"/>
      <c r="DM275" s="36"/>
      <c r="DN275" s="36"/>
      <c r="DO275" s="36"/>
      <c r="DP275" s="56"/>
    </row>
    <row r="276" spans="1:120" hidden="1" x14ac:dyDescent="0.25">
      <c r="A276" s="35">
        <v>121</v>
      </c>
      <c r="B276" s="36" t="s">
        <v>235</v>
      </c>
      <c r="C276" s="36" t="s">
        <v>37</v>
      </c>
      <c r="D276" s="36" t="s">
        <v>18</v>
      </c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6"/>
      <c r="AV276" s="36"/>
      <c r="AW276" s="36"/>
      <c r="AX276" s="36"/>
      <c r="AY276" s="36"/>
      <c r="AZ276" s="36"/>
      <c r="BA276" s="36"/>
      <c r="BB276" s="36"/>
      <c r="BC276" s="36"/>
      <c r="BD276" s="36"/>
      <c r="BE276" s="36"/>
      <c r="BF276" s="36"/>
      <c r="BG276" s="36"/>
      <c r="BH276" s="36"/>
      <c r="BI276" s="36"/>
      <c r="BJ276" s="36"/>
      <c r="BK276" s="36"/>
      <c r="BL276" s="36"/>
      <c r="BM276" s="36"/>
      <c r="BN276" s="36"/>
      <c r="BO276" s="36"/>
      <c r="BP276" s="36"/>
      <c r="BQ276" s="36"/>
      <c r="BR276" s="36"/>
      <c r="BS276" s="36"/>
      <c r="BT276" s="36"/>
      <c r="BU276" s="36"/>
      <c r="BV276" s="36"/>
      <c r="BW276" s="36"/>
      <c r="BX276" s="36"/>
      <c r="BY276" s="36"/>
      <c r="BZ276" s="36"/>
      <c r="CA276" s="36"/>
      <c r="CB276" s="36"/>
      <c r="CC276" s="36">
        <v>1</v>
      </c>
      <c r="CD276" s="36"/>
      <c r="CE276" s="36"/>
      <c r="CF276" s="36"/>
      <c r="CG276" s="36"/>
      <c r="CH276" s="36"/>
      <c r="CI276" s="36"/>
      <c r="CJ276" s="36"/>
      <c r="CK276" s="36"/>
      <c r="CL276" s="36"/>
      <c r="CM276" s="36"/>
      <c r="CN276" s="36"/>
      <c r="CO276" s="36"/>
      <c r="CP276" s="36"/>
      <c r="CQ276" s="36"/>
      <c r="CR276" s="36"/>
      <c r="CS276" s="36"/>
      <c r="CT276" s="36"/>
      <c r="CU276" s="36"/>
      <c r="CV276" s="36"/>
      <c r="CW276" s="36"/>
      <c r="CX276" s="36"/>
      <c r="CY276" s="36"/>
      <c r="CZ276" s="36"/>
      <c r="DA276" s="36"/>
      <c r="DB276" s="36"/>
      <c r="DC276" s="36"/>
      <c r="DD276" s="36"/>
      <c r="DE276" s="36"/>
      <c r="DF276" s="36"/>
      <c r="DG276" s="36"/>
      <c r="DH276" s="36"/>
      <c r="DI276" s="36"/>
      <c r="DJ276" s="36"/>
      <c r="DK276" s="36"/>
      <c r="DL276" s="36"/>
      <c r="DM276" s="36"/>
      <c r="DN276" s="36"/>
      <c r="DO276" s="36"/>
      <c r="DP276" s="55">
        <v>6</v>
      </c>
    </row>
    <row r="277" spans="1:120" hidden="1" x14ac:dyDescent="0.25">
      <c r="A277" s="35">
        <v>109</v>
      </c>
      <c r="B277" s="36" t="s">
        <v>230</v>
      </c>
      <c r="C277" s="2" t="s">
        <v>30</v>
      </c>
      <c r="D277" s="36" t="s">
        <v>12</v>
      </c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  <c r="AS277" s="36"/>
      <c r="AT277" s="36"/>
      <c r="AU277" s="36"/>
      <c r="AV277" s="36"/>
      <c r="AW277" s="36"/>
      <c r="AX277" s="36"/>
      <c r="AY277" s="36"/>
      <c r="AZ277" s="36"/>
      <c r="BA277" s="36"/>
      <c r="BB277" s="36"/>
      <c r="BC277" s="36"/>
      <c r="BD277" s="36"/>
      <c r="BE277" s="36"/>
      <c r="BF277" s="36"/>
      <c r="BG277" s="36"/>
      <c r="BH277" s="36"/>
      <c r="BI277" s="36"/>
      <c r="BJ277" s="36"/>
      <c r="BK277" s="36"/>
      <c r="BL277" s="36"/>
      <c r="BM277" s="36"/>
      <c r="BN277" s="36"/>
      <c r="BO277" s="36"/>
      <c r="BP277" s="36"/>
      <c r="BQ277" s="36"/>
      <c r="BR277" s="36"/>
      <c r="BS277" s="36"/>
      <c r="BT277" s="36"/>
      <c r="BU277" s="36"/>
      <c r="BV277" s="36"/>
      <c r="BW277" s="36"/>
      <c r="BX277" s="36"/>
      <c r="BY277" s="36"/>
      <c r="BZ277" s="36"/>
      <c r="CA277" s="36"/>
      <c r="CB277" s="36"/>
      <c r="CC277" s="36">
        <v>3</v>
      </c>
      <c r="CD277" s="36"/>
      <c r="CE277" s="36"/>
      <c r="CF277" s="36"/>
      <c r="CG277" s="36"/>
      <c r="CH277" s="36"/>
      <c r="CI277" s="36"/>
      <c r="CJ277" s="36"/>
      <c r="CK277" s="36"/>
      <c r="CL277" s="36"/>
      <c r="CM277" s="36"/>
      <c r="CN277" s="36"/>
      <c r="CO277" s="36"/>
      <c r="CP277" s="36"/>
      <c r="CQ277" s="36"/>
      <c r="CR277" s="36"/>
      <c r="CS277" s="36"/>
      <c r="CT277" s="36"/>
      <c r="CU277" s="36"/>
      <c r="CV277" s="36"/>
      <c r="CW277" s="36"/>
      <c r="CX277" s="36"/>
      <c r="CY277" s="36"/>
      <c r="CZ277" s="36"/>
      <c r="DA277" s="36"/>
      <c r="DB277" s="36"/>
      <c r="DC277" s="36"/>
      <c r="DD277" s="36"/>
      <c r="DE277" s="36"/>
      <c r="DF277" s="36"/>
      <c r="DG277" s="36"/>
      <c r="DH277" s="36"/>
      <c r="DI277" s="36"/>
      <c r="DJ277" s="36"/>
      <c r="DK277" s="36"/>
      <c r="DL277" s="36"/>
      <c r="DM277" s="36"/>
      <c r="DN277" s="36"/>
      <c r="DO277" s="36"/>
      <c r="DP277" s="55">
        <v>4</v>
      </c>
    </row>
    <row r="278" spans="1:120" hidden="1" x14ac:dyDescent="0.25">
      <c r="A278" s="35">
        <v>286</v>
      </c>
      <c r="B278" s="36" t="s">
        <v>244</v>
      </c>
      <c r="C278" s="2" t="s">
        <v>30</v>
      </c>
      <c r="D278" s="36" t="s">
        <v>12</v>
      </c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  <c r="AT278" s="36"/>
      <c r="AU278" s="36"/>
      <c r="AV278" s="36"/>
      <c r="AW278" s="36"/>
      <c r="AX278" s="36"/>
      <c r="AY278" s="36"/>
      <c r="AZ278" s="36"/>
      <c r="BA278" s="36"/>
      <c r="BB278" s="36"/>
      <c r="BC278" s="36"/>
      <c r="BD278" s="36"/>
      <c r="BE278" s="36"/>
      <c r="BF278" s="36"/>
      <c r="BG278" s="36"/>
      <c r="BH278" s="36"/>
      <c r="BI278" s="36"/>
      <c r="BJ278" s="36"/>
      <c r="BK278" s="36"/>
      <c r="BL278" s="36"/>
      <c r="BM278" s="36"/>
      <c r="BN278" s="36"/>
      <c r="BO278" s="36"/>
      <c r="BP278" s="36"/>
      <c r="BQ278" s="36"/>
      <c r="BR278" s="36"/>
      <c r="BS278" s="36"/>
      <c r="BT278" s="36"/>
      <c r="BU278" s="36"/>
      <c r="BV278" s="36"/>
      <c r="BW278" s="36"/>
      <c r="BX278" s="36"/>
      <c r="BY278" s="36"/>
      <c r="BZ278" s="36"/>
      <c r="CA278" s="36"/>
      <c r="CB278" s="36"/>
      <c r="CC278" s="36">
        <v>5</v>
      </c>
      <c r="CD278" s="36"/>
      <c r="CE278" s="36"/>
      <c r="CF278" s="36"/>
      <c r="CG278" s="36"/>
      <c r="CH278" s="36"/>
      <c r="CI278" s="36"/>
      <c r="CJ278" s="36"/>
      <c r="CK278" s="36"/>
      <c r="CL278" s="36"/>
      <c r="CM278" s="36"/>
      <c r="CN278" s="36"/>
      <c r="CO278" s="36"/>
      <c r="CP278" s="36"/>
      <c r="CQ278" s="36"/>
      <c r="CR278" s="36"/>
      <c r="CS278" s="36"/>
      <c r="CT278" s="36"/>
      <c r="CU278" s="36"/>
      <c r="CV278" s="36"/>
      <c r="CW278" s="36"/>
      <c r="CX278" s="36"/>
      <c r="CY278" s="36"/>
      <c r="CZ278" s="36"/>
      <c r="DA278" s="36"/>
      <c r="DB278" s="36"/>
      <c r="DC278" s="36"/>
      <c r="DD278" s="36"/>
      <c r="DE278" s="36"/>
      <c r="DF278" s="36"/>
      <c r="DG278" s="36"/>
      <c r="DH278" s="36"/>
      <c r="DI278" s="36"/>
      <c r="DJ278" s="36"/>
      <c r="DK278" s="36"/>
      <c r="DL278" s="36"/>
      <c r="DM278" s="36"/>
      <c r="DN278" s="36"/>
      <c r="DO278" s="36"/>
      <c r="DP278" s="55">
        <v>2</v>
      </c>
    </row>
    <row r="279" spans="1:120" hidden="1" x14ac:dyDescent="0.25">
      <c r="A279" s="35">
        <v>109</v>
      </c>
      <c r="B279" s="36" t="s">
        <v>230</v>
      </c>
      <c r="C279" s="2" t="s">
        <v>30</v>
      </c>
      <c r="D279" s="36" t="s">
        <v>12</v>
      </c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  <c r="AR279" s="36"/>
      <c r="AS279" s="36"/>
      <c r="AT279" s="36"/>
      <c r="AU279" s="36"/>
      <c r="AV279" s="36"/>
      <c r="AW279" s="36"/>
      <c r="AX279" s="36"/>
      <c r="AY279" s="36"/>
      <c r="AZ279" s="36"/>
      <c r="BA279" s="36"/>
      <c r="BB279" s="36"/>
      <c r="BC279" s="36"/>
      <c r="BD279" s="36"/>
      <c r="BE279" s="36"/>
      <c r="BF279" s="36"/>
      <c r="BG279" s="36"/>
      <c r="BH279" s="36"/>
      <c r="BI279" s="36"/>
      <c r="BJ279" s="36"/>
      <c r="BK279" s="36"/>
      <c r="BL279" s="36"/>
      <c r="BM279" s="36"/>
      <c r="BN279" s="36"/>
      <c r="BO279" s="36"/>
      <c r="BP279" s="36"/>
      <c r="BQ279" s="36"/>
      <c r="BR279" s="36"/>
      <c r="BS279" s="36"/>
      <c r="BT279" s="36"/>
      <c r="BU279" s="36"/>
      <c r="BV279" s="36"/>
      <c r="BW279" s="36"/>
      <c r="BX279" s="36"/>
      <c r="BY279" s="36"/>
      <c r="BZ279" s="36"/>
      <c r="CA279" s="36"/>
      <c r="CB279" s="36">
        <v>2</v>
      </c>
      <c r="CC279" s="36"/>
      <c r="CD279" s="36"/>
      <c r="CE279" s="36"/>
      <c r="CF279" s="36"/>
      <c r="CG279" s="36"/>
      <c r="CH279" s="36"/>
      <c r="CI279" s="36"/>
      <c r="CJ279" s="36"/>
      <c r="CK279" s="36"/>
      <c r="CL279" s="36"/>
      <c r="CM279" s="36"/>
      <c r="CN279" s="36"/>
      <c r="CO279" s="36"/>
      <c r="CP279" s="36"/>
      <c r="CQ279" s="36"/>
      <c r="CR279" s="36"/>
      <c r="CS279" s="36"/>
      <c r="CT279" s="36"/>
      <c r="CU279" s="36"/>
      <c r="CV279" s="36"/>
      <c r="CW279" s="36"/>
      <c r="CX279" s="36"/>
      <c r="CY279" s="36"/>
      <c r="CZ279" s="36"/>
      <c r="DA279" s="36"/>
      <c r="DB279" s="36"/>
      <c r="DC279" s="36"/>
      <c r="DD279" s="36"/>
      <c r="DE279" s="36"/>
      <c r="DF279" s="36"/>
      <c r="DG279" s="36"/>
      <c r="DH279" s="36"/>
      <c r="DI279" s="36"/>
      <c r="DJ279" s="36"/>
      <c r="DK279" s="36"/>
      <c r="DL279" s="36"/>
      <c r="DM279" s="36"/>
      <c r="DN279" s="36"/>
      <c r="DO279" s="36"/>
      <c r="DP279" s="55">
        <v>4</v>
      </c>
    </row>
    <row r="280" spans="1:120" hidden="1" x14ac:dyDescent="0.25">
      <c r="A280" s="38">
        <v>121</v>
      </c>
      <c r="B280" s="39" t="s">
        <v>235</v>
      </c>
      <c r="C280" s="36" t="s">
        <v>37</v>
      </c>
      <c r="D280" s="39" t="s">
        <v>18</v>
      </c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39"/>
      <c r="BD280" s="39"/>
      <c r="BE280" s="39"/>
      <c r="BF280" s="39"/>
      <c r="BG280" s="39"/>
      <c r="BH280" s="39"/>
      <c r="BI280" s="39"/>
      <c r="BJ280" s="39"/>
      <c r="BK280" s="39"/>
      <c r="BL280" s="39"/>
      <c r="BM280" s="39"/>
      <c r="BN280" s="39"/>
      <c r="BO280" s="39"/>
      <c r="BP280" s="39"/>
      <c r="BQ280" s="39"/>
      <c r="BR280" s="39"/>
      <c r="BS280" s="39"/>
      <c r="BT280" s="39"/>
      <c r="BU280" s="39"/>
      <c r="BV280" s="39"/>
      <c r="BW280" s="39"/>
      <c r="BX280" s="39"/>
      <c r="BY280" s="39"/>
      <c r="BZ280" s="39"/>
      <c r="CA280" s="39"/>
      <c r="CB280" s="39">
        <v>3</v>
      </c>
      <c r="CC280" s="39"/>
      <c r="CD280" s="39"/>
      <c r="CE280" s="39"/>
      <c r="CF280" s="39"/>
      <c r="CG280" s="39"/>
      <c r="CH280" s="39"/>
      <c r="CI280" s="39"/>
      <c r="CJ280" s="39"/>
      <c r="CK280" s="39"/>
      <c r="CL280" s="39"/>
      <c r="CM280" s="39"/>
      <c r="CN280" s="39"/>
      <c r="CO280" s="39"/>
      <c r="CP280" s="39"/>
      <c r="CQ280" s="39"/>
      <c r="CR280" s="39"/>
      <c r="CS280" s="39"/>
      <c r="CT280" s="39"/>
      <c r="CU280" s="39"/>
      <c r="CV280" s="39"/>
      <c r="CW280" s="39"/>
      <c r="CX280" s="39"/>
      <c r="CY280" s="39"/>
      <c r="CZ280" s="39"/>
      <c r="DA280" s="39"/>
      <c r="DB280" s="39"/>
      <c r="DC280" s="39"/>
      <c r="DD280" s="39"/>
      <c r="DE280" s="39"/>
      <c r="DF280" s="39"/>
      <c r="DG280" s="39"/>
      <c r="DH280" s="39"/>
      <c r="DI280" s="39"/>
      <c r="DJ280" s="39"/>
      <c r="DK280" s="39"/>
      <c r="DL280" s="39"/>
      <c r="DM280" s="39"/>
      <c r="DN280" s="39"/>
      <c r="DO280" s="39"/>
      <c r="DP280" s="55">
        <v>4</v>
      </c>
    </row>
    <row r="281" spans="1:120" hidden="1" x14ac:dyDescent="0.25">
      <c r="A281" s="35">
        <v>120</v>
      </c>
      <c r="B281" s="36" t="s">
        <v>233</v>
      </c>
      <c r="C281" s="36" t="s">
        <v>23</v>
      </c>
      <c r="D281" s="36" t="s">
        <v>57</v>
      </c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  <c r="AU281" s="36"/>
      <c r="AV281" s="36"/>
      <c r="AW281" s="36"/>
      <c r="AX281" s="36"/>
      <c r="AY281" s="36"/>
      <c r="AZ281" s="36"/>
      <c r="BA281" s="36"/>
      <c r="BB281" s="36"/>
      <c r="BC281" s="36"/>
      <c r="BD281" s="36"/>
      <c r="BE281" s="36"/>
      <c r="BF281" s="36"/>
      <c r="BG281" s="36"/>
      <c r="BH281" s="36"/>
      <c r="BI281" s="36"/>
      <c r="BJ281" s="36"/>
      <c r="BK281" s="36"/>
      <c r="BL281" s="36"/>
      <c r="BM281" s="36"/>
      <c r="BN281" s="36"/>
      <c r="BO281" s="36"/>
      <c r="BP281" s="36"/>
      <c r="BQ281" s="36"/>
      <c r="BR281" s="36"/>
      <c r="BS281" s="36"/>
      <c r="BT281" s="36"/>
      <c r="BU281" s="36"/>
      <c r="BV281" s="36"/>
      <c r="BW281" s="36"/>
      <c r="BX281" s="36"/>
      <c r="BY281" s="36"/>
      <c r="BZ281" s="36"/>
      <c r="CA281" s="36"/>
      <c r="CB281" s="36">
        <v>4</v>
      </c>
      <c r="CC281" s="36"/>
      <c r="CD281" s="36"/>
      <c r="CE281" s="36"/>
      <c r="CF281" s="36"/>
      <c r="CG281" s="36"/>
      <c r="CH281" s="36"/>
      <c r="CI281" s="36"/>
      <c r="CJ281" s="36"/>
      <c r="CK281" s="36"/>
      <c r="CL281" s="36"/>
      <c r="CM281" s="36"/>
      <c r="CN281" s="36"/>
      <c r="CO281" s="36"/>
      <c r="CP281" s="36"/>
      <c r="CQ281" s="36"/>
      <c r="CR281" s="36"/>
      <c r="CS281" s="36"/>
      <c r="CT281" s="36"/>
      <c r="CU281" s="36"/>
      <c r="CV281" s="36"/>
      <c r="CW281" s="36"/>
      <c r="CX281" s="36"/>
      <c r="CY281" s="36"/>
      <c r="CZ281" s="36"/>
      <c r="DA281" s="36"/>
      <c r="DB281" s="36"/>
      <c r="DC281" s="36"/>
      <c r="DD281" s="36"/>
      <c r="DE281" s="36"/>
      <c r="DF281" s="36"/>
      <c r="DG281" s="36"/>
      <c r="DH281" s="36"/>
      <c r="DI281" s="36"/>
      <c r="DJ281" s="36"/>
      <c r="DK281" s="36"/>
      <c r="DL281" s="36"/>
      <c r="DM281" s="36"/>
      <c r="DN281" s="36"/>
      <c r="DO281" s="36"/>
      <c r="DP281" s="56">
        <v>2</v>
      </c>
    </row>
    <row r="282" spans="1:120" hidden="1" x14ac:dyDescent="0.25">
      <c r="A282" s="35">
        <v>286</v>
      </c>
      <c r="B282" s="36" t="s">
        <v>244</v>
      </c>
      <c r="C282" s="2" t="s">
        <v>30</v>
      </c>
      <c r="D282" s="36" t="s">
        <v>12</v>
      </c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36"/>
      <c r="AT282" s="36"/>
      <c r="AU282" s="36"/>
      <c r="AV282" s="36"/>
      <c r="AW282" s="36"/>
      <c r="AX282" s="36"/>
      <c r="AY282" s="36"/>
      <c r="AZ282" s="36"/>
      <c r="BA282" s="36"/>
      <c r="BB282" s="36"/>
      <c r="BC282" s="36"/>
      <c r="BD282" s="36"/>
      <c r="BE282" s="36"/>
      <c r="BF282" s="36"/>
      <c r="BG282" s="36"/>
      <c r="BH282" s="36"/>
      <c r="BI282" s="36"/>
      <c r="BJ282" s="36"/>
      <c r="BK282" s="36"/>
      <c r="BL282" s="36"/>
      <c r="BM282" s="36"/>
      <c r="BN282" s="36"/>
      <c r="BO282" s="36"/>
      <c r="BP282" s="36"/>
      <c r="BQ282" s="36"/>
      <c r="BR282" s="36"/>
      <c r="BS282" s="36"/>
      <c r="BT282" s="36"/>
      <c r="BU282" s="36"/>
      <c r="BV282" s="36"/>
      <c r="BW282" s="36"/>
      <c r="BX282" s="36"/>
      <c r="BY282" s="36"/>
      <c r="BZ282" s="36"/>
      <c r="CA282" s="36"/>
      <c r="CB282" s="36">
        <v>5</v>
      </c>
      <c r="CC282" s="36"/>
      <c r="CD282" s="36"/>
      <c r="CE282" s="36"/>
      <c r="CF282" s="36"/>
      <c r="CG282" s="36"/>
      <c r="CH282" s="36"/>
      <c r="CI282" s="36"/>
      <c r="CJ282" s="36"/>
      <c r="CK282" s="36"/>
      <c r="CL282" s="36"/>
      <c r="CM282" s="36"/>
      <c r="CN282" s="36"/>
      <c r="CO282" s="36"/>
      <c r="CP282" s="36"/>
      <c r="CQ282" s="36"/>
      <c r="CR282" s="36"/>
      <c r="CS282" s="36"/>
      <c r="CT282" s="36"/>
      <c r="CU282" s="36"/>
      <c r="CV282" s="36"/>
      <c r="CW282" s="36"/>
      <c r="CX282" s="36"/>
      <c r="CY282" s="36"/>
      <c r="CZ282" s="36"/>
      <c r="DA282" s="36"/>
      <c r="DB282" s="36"/>
      <c r="DC282" s="36"/>
      <c r="DD282" s="36"/>
      <c r="DE282" s="36"/>
      <c r="DF282" s="36"/>
      <c r="DG282" s="36"/>
      <c r="DH282" s="36"/>
      <c r="DI282" s="36"/>
      <c r="DJ282" s="36"/>
      <c r="DK282" s="36"/>
      <c r="DL282" s="36"/>
      <c r="DM282" s="36"/>
      <c r="DN282" s="36"/>
      <c r="DO282" s="36"/>
      <c r="DP282" s="55">
        <v>2</v>
      </c>
    </row>
    <row r="283" spans="1:120" hidden="1" x14ac:dyDescent="0.25">
      <c r="A283" s="35">
        <v>96</v>
      </c>
      <c r="B283" s="36" t="s">
        <v>234</v>
      </c>
      <c r="C283" s="36" t="s">
        <v>23</v>
      </c>
      <c r="D283" s="36" t="s">
        <v>53</v>
      </c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  <c r="AR283" s="36"/>
      <c r="AS283" s="36"/>
      <c r="AT283" s="36"/>
      <c r="AU283" s="36"/>
      <c r="AV283" s="36"/>
      <c r="AW283" s="36"/>
      <c r="AX283" s="36"/>
      <c r="AY283" s="36"/>
      <c r="AZ283" s="36"/>
      <c r="BA283" s="36"/>
      <c r="BB283" s="36"/>
      <c r="BC283" s="36"/>
      <c r="BD283" s="36"/>
      <c r="BE283" s="36"/>
      <c r="BF283" s="36"/>
      <c r="BG283" s="36"/>
      <c r="BH283" s="36"/>
      <c r="BI283" s="36"/>
      <c r="BJ283" s="36"/>
      <c r="BK283" s="36"/>
      <c r="BL283" s="36"/>
      <c r="BM283" s="36"/>
      <c r="BN283" s="36"/>
      <c r="BO283" s="36"/>
      <c r="BP283" s="36"/>
      <c r="BQ283" s="36"/>
      <c r="BR283" s="36"/>
      <c r="BS283" s="36"/>
      <c r="BT283" s="36"/>
      <c r="BU283" s="36"/>
      <c r="BV283" s="36"/>
      <c r="BW283" s="36"/>
      <c r="BX283" s="36"/>
      <c r="BY283" s="36"/>
      <c r="BZ283" s="36"/>
      <c r="CA283" s="36"/>
      <c r="CB283" s="36">
        <v>6</v>
      </c>
      <c r="CC283" s="36"/>
      <c r="CD283" s="36"/>
      <c r="CE283" s="36"/>
      <c r="CF283" s="36"/>
      <c r="CG283" s="36"/>
      <c r="CH283" s="36"/>
      <c r="CI283" s="36"/>
      <c r="CJ283" s="36"/>
      <c r="CK283" s="36"/>
      <c r="CL283" s="36"/>
      <c r="CM283" s="36"/>
      <c r="CN283" s="36"/>
      <c r="CO283" s="36"/>
      <c r="CP283" s="36"/>
      <c r="CQ283" s="36"/>
      <c r="CR283" s="36"/>
      <c r="CS283" s="36"/>
      <c r="CT283" s="36"/>
      <c r="CU283" s="36"/>
      <c r="CV283" s="36"/>
      <c r="CW283" s="36"/>
      <c r="CX283" s="36"/>
      <c r="CY283" s="36"/>
      <c r="CZ283" s="36"/>
      <c r="DA283" s="36"/>
      <c r="DB283" s="36"/>
      <c r="DC283" s="36"/>
      <c r="DD283" s="36"/>
      <c r="DE283" s="36"/>
      <c r="DF283" s="36"/>
      <c r="DG283" s="36"/>
      <c r="DH283" s="36"/>
      <c r="DI283" s="36"/>
      <c r="DJ283" s="36"/>
      <c r="DK283" s="36"/>
      <c r="DL283" s="36"/>
      <c r="DM283" s="36"/>
      <c r="DN283" s="36"/>
      <c r="DO283" s="36"/>
      <c r="DP283" s="56">
        <v>2</v>
      </c>
    </row>
    <row r="284" spans="1:120" hidden="1" x14ac:dyDescent="0.25">
      <c r="A284" s="35">
        <v>109</v>
      </c>
      <c r="B284" s="36" t="s">
        <v>230</v>
      </c>
      <c r="C284" s="2" t="s">
        <v>30</v>
      </c>
      <c r="D284" s="36" t="s">
        <v>12</v>
      </c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  <c r="AR284" s="36"/>
      <c r="AS284" s="36"/>
      <c r="AT284" s="36"/>
      <c r="AU284" s="36"/>
      <c r="AV284" s="36"/>
      <c r="AW284" s="36"/>
      <c r="AX284" s="36"/>
      <c r="AY284" s="36"/>
      <c r="AZ284" s="36"/>
      <c r="BA284" s="36"/>
      <c r="BB284" s="36"/>
      <c r="BC284" s="36"/>
      <c r="BD284" s="36"/>
      <c r="BE284" s="36"/>
      <c r="BF284" s="36"/>
      <c r="BG284" s="36"/>
      <c r="BH284" s="36"/>
      <c r="BI284" s="36"/>
      <c r="BJ284" s="36"/>
      <c r="BK284" s="36"/>
      <c r="BL284" s="36"/>
      <c r="BM284" s="36"/>
      <c r="BN284" s="36"/>
      <c r="BO284" s="36"/>
      <c r="BP284" s="36"/>
      <c r="BQ284" s="36"/>
      <c r="BR284" s="36"/>
      <c r="BS284" s="36"/>
      <c r="BT284" s="36"/>
      <c r="BU284" s="36"/>
      <c r="BV284" s="36"/>
      <c r="BW284" s="36"/>
      <c r="BX284" s="36"/>
      <c r="BY284" s="36"/>
      <c r="BZ284" s="36"/>
      <c r="CA284" s="36">
        <v>2</v>
      </c>
      <c r="CB284" s="36"/>
      <c r="CC284" s="36"/>
      <c r="CD284" s="36"/>
      <c r="CE284" s="36"/>
      <c r="CF284" s="36"/>
      <c r="CG284" s="36"/>
      <c r="CH284" s="36"/>
      <c r="CI284" s="36"/>
      <c r="CJ284" s="36"/>
      <c r="CK284" s="36"/>
      <c r="CL284" s="36"/>
      <c r="CM284" s="36"/>
      <c r="CN284" s="36"/>
      <c r="CO284" s="36"/>
      <c r="CP284" s="36"/>
      <c r="CQ284" s="36"/>
      <c r="CR284" s="36"/>
      <c r="CS284" s="36"/>
      <c r="CT284" s="36"/>
      <c r="CU284" s="36"/>
      <c r="CV284" s="36"/>
      <c r="CW284" s="36"/>
      <c r="CX284" s="36"/>
      <c r="CY284" s="36"/>
      <c r="CZ284" s="36"/>
      <c r="DA284" s="36"/>
      <c r="DB284" s="36"/>
      <c r="DC284" s="36"/>
      <c r="DD284" s="36"/>
      <c r="DE284" s="36"/>
      <c r="DF284" s="36"/>
      <c r="DG284" s="36"/>
      <c r="DH284" s="36"/>
      <c r="DI284" s="36"/>
      <c r="DJ284" s="36"/>
      <c r="DK284" s="36"/>
      <c r="DL284" s="36"/>
      <c r="DM284" s="36"/>
      <c r="DN284" s="36"/>
      <c r="DO284" s="36"/>
      <c r="DP284" s="56">
        <v>4</v>
      </c>
    </row>
    <row r="285" spans="1:120" hidden="1" x14ac:dyDescent="0.25">
      <c r="A285" s="35">
        <v>286</v>
      </c>
      <c r="B285" s="36" t="s">
        <v>244</v>
      </c>
      <c r="C285" s="2" t="s">
        <v>30</v>
      </c>
      <c r="D285" s="36" t="s">
        <v>12</v>
      </c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  <c r="AR285" s="36"/>
      <c r="AS285" s="36"/>
      <c r="AT285" s="36"/>
      <c r="AU285" s="36"/>
      <c r="AV285" s="36"/>
      <c r="AW285" s="36"/>
      <c r="AX285" s="36"/>
      <c r="AY285" s="36"/>
      <c r="AZ285" s="36"/>
      <c r="BA285" s="36"/>
      <c r="BB285" s="36"/>
      <c r="BC285" s="36"/>
      <c r="BD285" s="36"/>
      <c r="BE285" s="36"/>
      <c r="BF285" s="36"/>
      <c r="BG285" s="36"/>
      <c r="BH285" s="36"/>
      <c r="BI285" s="36"/>
      <c r="BJ285" s="36"/>
      <c r="BK285" s="36"/>
      <c r="BL285" s="36"/>
      <c r="BM285" s="36"/>
      <c r="BN285" s="36"/>
      <c r="BO285" s="36"/>
      <c r="BP285" s="36"/>
      <c r="BQ285" s="36"/>
      <c r="BR285" s="36"/>
      <c r="BS285" s="36"/>
      <c r="BT285" s="36"/>
      <c r="BU285" s="36"/>
      <c r="BV285" s="36"/>
      <c r="BW285" s="36"/>
      <c r="BX285" s="36"/>
      <c r="BY285" s="36"/>
      <c r="BZ285" s="36"/>
      <c r="CA285" s="36">
        <v>3</v>
      </c>
      <c r="CB285" s="36"/>
      <c r="CC285" s="36"/>
      <c r="CD285" s="36"/>
      <c r="CE285" s="36"/>
      <c r="CF285" s="36"/>
      <c r="CG285" s="36"/>
      <c r="CH285" s="36"/>
      <c r="CI285" s="36"/>
      <c r="CJ285" s="36"/>
      <c r="CK285" s="36"/>
      <c r="CL285" s="36"/>
      <c r="CM285" s="36"/>
      <c r="CN285" s="36"/>
      <c r="CO285" s="36"/>
      <c r="CP285" s="36"/>
      <c r="CQ285" s="36"/>
      <c r="CR285" s="36"/>
      <c r="CS285" s="36"/>
      <c r="CT285" s="36"/>
      <c r="CU285" s="36"/>
      <c r="CV285" s="36"/>
      <c r="CW285" s="36"/>
      <c r="CX285" s="36"/>
      <c r="CY285" s="36"/>
      <c r="CZ285" s="36"/>
      <c r="DA285" s="36"/>
      <c r="DB285" s="36"/>
      <c r="DC285" s="36"/>
      <c r="DD285" s="36"/>
      <c r="DE285" s="36"/>
      <c r="DF285" s="36"/>
      <c r="DG285" s="36"/>
      <c r="DH285" s="36"/>
      <c r="DI285" s="36"/>
      <c r="DJ285" s="36"/>
      <c r="DK285" s="36"/>
      <c r="DL285" s="36"/>
      <c r="DM285" s="36"/>
      <c r="DN285" s="36"/>
      <c r="DO285" s="36"/>
      <c r="DP285" s="56">
        <v>4</v>
      </c>
    </row>
    <row r="286" spans="1:120" hidden="1" x14ac:dyDescent="0.25">
      <c r="A286" s="35">
        <v>116</v>
      </c>
      <c r="B286" s="36" t="s">
        <v>239</v>
      </c>
      <c r="C286" s="36" t="s">
        <v>23</v>
      </c>
      <c r="D286" s="36" t="s">
        <v>53</v>
      </c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  <c r="AR286" s="36"/>
      <c r="AS286" s="36"/>
      <c r="AT286" s="36"/>
      <c r="AU286" s="36"/>
      <c r="AV286" s="36"/>
      <c r="AW286" s="36"/>
      <c r="AX286" s="36"/>
      <c r="AY286" s="36"/>
      <c r="AZ286" s="36"/>
      <c r="BA286" s="36"/>
      <c r="BB286" s="36"/>
      <c r="BC286" s="36"/>
      <c r="BD286" s="36"/>
      <c r="BE286" s="36"/>
      <c r="BF286" s="36"/>
      <c r="BG286" s="36"/>
      <c r="BH286" s="36"/>
      <c r="BI286" s="36"/>
      <c r="BJ286" s="36"/>
      <c r="BK286" s="36"/>
      <c r="BL286" s="36"/>
      <c r="BM286" s="36"/>
      <c r="BN286" s="36"/>
      <c r="BO286" s="36"/>
      <c r="BP286" s="36"/>
      <c r="BQ286" s="36"/>
      <c r="BR286" s="36"/>
      <c r="BS286" s="36"/>
      <c r="BT286" s="36"/>
      <c r="BU286" s="36"/>
      <c r="BV286" s="36"/>
      <c r="BW286" s="36"/>
      <c r="BX286" s="36"/>
      <c r="BY286" s="36"/>
      <c r="BZ286" s="36"/>
      <c r="CA286" s="36">
        <v>4</v>
      </c>
      <c r="CB286" s="36"/>
      <c r="CC286" s="36"/>
      <c r="CD286" s="36"/>
      <c r="CE286" s="36"/>
      <c r="CF286" s="36"/>
      <c r="CG286" s="36"/>
      <c r="CH286" s="36"/>
      <c r="CI286" s="36"/>
      <c r="CJ286" s="36"/>
      <c r="CK286" s="36"/>
      <c r="CL286" s="36"/>
      <c r="CM286" s="36"/>
      <c r="CN286" s="36"/>
      <c r="CO286" s="36"/>
      <c r="CP286" s="36"/>
      <c r="CQ286" s="36"/>
      <c r="CR286" s="36"/>
      <c r="CS286" s="36"/>
      <c r="CT286" s="36"/>
      <c r="CU286" s="36"/>
      <c r="CV286" s="36"/>
      <c r="CW286" s="36"/>
      <c r="CX286" s="36"/>
      <c r="CY286" s="36"/>
      <c r="CZ286" s="36"/>
      <c r="DA286" s="36"/>
      <c r="DB286" s="36"/>
      <c r="DC286" s="36"/>
      <c r="DD286" s="36"/>
      <c r="DE286" s="36"/>
      <c r="DF286" s="36"/>
      <c r="DG286" s="36"/>
      <c r="DH286" s="36"/>
      <c r="DI286" s="36"/>
      <c r="DJ286" s="36"/>
      <c r="DK286" s="36"/>
      <c r="DL286" s="36"/>
      <c r="DM286" s="36"/>
      <c r="DN286" s="36"/>
      <c r="DO286" s="36"/>
      <c r="DP286" s="56">
        <v>2</v>
      </c>
    </row>
    <row r="287" spans="1:120" hidden="1" x14ac:dyDescent="0.25">
      <c r="A287" s="38">
        <v>286</v>
      </c>
      <c r="B287" s="39" t="s">
        <v>244</v>
      </c>
      <c r="C287" s="2" t="s">
        <v>30</v>
      </c>
      <c r="D287" s="39" t="s">
        <v>12</v>
      </c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  <c r="AS287" s="39"/>
      <c r="AT287" s="39"/>
      <c r="AU287" s="39"/>
      <c r="AV287" s="39"/>
      <c r="AW287" s="39"/>
      <c r="AX287" s="39"/>
      <c r="AY287" s="39"/>
      <c r="AZ287" s="39"/>
      <c r="BA287" s="39"/>
      <c r="BB287" s="39"/>
      <c r="BC287" s="39"/>
      <c r="BD287" s="39"/>
      <c r="BE287" s="39"/>
      <c r="BF287" s="39"/>
      <c r="BG287" s="39"/>
      <c r="BH287" s="39"/>
      <c r="BI287" s="39"/>
      <c r="BJ287" s="39"/>
      <c r="BK287" s="39"/>
      <c r="BL287" s="39"/>
      <c r="BM287" s="39"/>
      <c r="BN287" s="39"/>
      <c r="BO287" s="39"/>
      <c r="BP287" s="39"/>
      <c r="BQ287" s="39"/>
      <c r="BR287" s="39"/>
      <c r="BS287" s="39"/>
      <c r="BT287" s="39"/>
      <c r="BU287" s="39"/>
      <c r="BV287" s="39"/>
      <c r="BW287" s="39"/>
      <c r="BX287" s="39"/>
      <c r="BY287" s="39"/>
      <c r="BZ287" s="39">
        <v>4</v>
      </c>
      <c r="CA287" s="39"/>
      <c r="CB287" s="39"/>
      <c r="CC287" s="39"/>
      <c r="CD287" s="39"/>
      <c r="CE287" s="39"/>
      <c r="CF287" s="39"/>
      <c r="CG287" s="39"/>
      <c r="CH287" s="39"/>
      <c r="CI287" s="39"/>
      <c r="CJ287" s="39"/>
      <c r="CK287" s="39"/>
      <c r="CL287" s="39"/>
      <c r="CM287" s="39"/>
      <c r="CN287" s="39"/>
      <c r="CO287" s="39"/>
      <c r="CP287" s="39"/>
      <c r="CQ287" s="39"/>
      <c r="CR287" s="39"/>
      <c r="CS287" s="39"/>
      <c r="CT287" s="39"/>
      <c r="CU287" s="39"/>
      <c r="CV287" s="39"/>
      <c r="CW287" s="39"/>
      <c r="CX287" s="39"/>
      <c r="CY287" s="39"/>
      <c r="CZ287" s="39"/>
      <c r="DA287" s="39"/>
      <c r="DB287" s="39"/>
      <c r="DC287" s="39"/>
      <c r="DD287" s="39"/>
      <c r="DE287" s="39"/>
      <c r="DF287" s="39"/>
      <c r="DG287" s="39"/>
      <c r="DH287" s="39"/>
      <c r="DI287" s="39"/>
      <c r="DJ287" s="39"/>
      <c r="DK287" s="39"/>
      <c r="DL287" s="39"/>
      <c r="DM287" s="39"/>
      <c r="DN287" s="39"/>
      <c r="DO287" s="39"/>
      <c r="DP287" s="55">
        <v>2</v>
      </c>
    </row>
    <row r="288" spans="1:120" hidden="1" x14ac:dyDescent="0.25">
      <c r="A288" s="35">
        <v>116</v>
      </c>
      <c r="B288" s="36" t="s">
        <v>239</v>
      </c>
      <c r="C288" s="36" t="s">
        <v>23</v>
      </c>
      <c r="D288" s="36" t="s">
        <v>53</v>
      </c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  <c r="AU288" s="36"/>
      <c r="AV288" s="36"/>
      <c r="AW288" s="36"/>
      <c r="AX288" s="36"/>
      <c r="AY288" s="36"/>
      <c r="AZ288" s="36"/>
      <c r="BA288" s="36"/>
      <c r="BB288" s="36"/>
      <c r="BC288" s="36"/>
      <c r="BD288" s="36"/>
      <c r="BE288" s="36"/>
      <c r="BF288" s="36"/>
      <c r="BG288" s="36"/>
      <c r="BH288" s="36"/>
      <c r="BI288" s="36"/>
      <c r="BJ288" s="36"/>
      <c r="BK288" s="36"/>
      <c r="BL288" s="36"/>
      <c r="BM288" s="36"/>
      <c r="BN288" s="36"/>
      <c r="BO288" s="36"/>
      <c r="BP288" s="36"/>
      <c r="BQ288" s="36"/>
      <c r="BR288" s="36"/>
      <c r="BS288" s="36"/>
      <c r="BT288" s="36"/>
      <c r="BU288" s="36"/>
      <c r="BV288" s="36"/>
      <c r="BW288" s="36"/>
      <c r="BX288" s="36"/>
      <c r="BY288" s="36"/>
      <c r="BZ288" s="36">
        <v>6</v>
      </c>
      <c r="CA288" s="36"/>
      <c r="CB288" s="36"/>
      <c r="CC288" s="36"/>
      <c r="CD288" s="36"/>
      <c r="CE288" s="36"/>
      <c r="CF288" s="36"/>
      <c r="CG288" s="36"/>
      <c r="CH288" s="36"/>
      <c r="CI288" s="36"/>
      <c r="CJ288" s="36"/>
      <c r="CK288" s="36"/>
      <c r="CL288" s="36"/>
      <c r="CM288" s="36"/>
      <c r="CN288" s="36"/>
      <c r="CO288" s="36"/>
      <c r="CP288" s="36"/>
      <c r="CQ288" s="36"/>
      <c r="CR288" s="36"/>
      <c r="CS288" s="36"/>
      <c r="CT288" s="36"/>
      <c r="CU288" s="36"/>
      <c r="CV288" s="36"/>
      <c r="CW288" s="36"/>
      <c r="CX288" s="36"/>
      <c r="CY288" s="36"/>
      <c r="CZ288" s="36"/>
      <c r="DA288" s="36"/>
      <c r="DB288" s="36"/>
      <c r="DC288" s="36"/>
      <c r="DD288" s="36"/>
      <c r="DE288" s="36"/>
      <c r="DF288" s="36"/>
      <c r="DG288" s="36"/>
      <c r="DH288" s="36"/>
      <c r="DI288" s="36"/>
      <c r="DJ288" s="36"/>
      <c r="DK288" s="36"/>
      <c r="DL288" s="36"/>
      <c r="DM288" s="36"/>
      <c r="DN288" s="36"/>
      <c r="DO288" s="36"/>
      <c r="DP288" s="55">
        <v>2</v>
      </c>
    </row>
    <row r="289" spans="1:120" hidden="1" x14ac:dyDescent="0.25">
      <c r="A289" s="35">
        <v>286</v>
      </c>
      <c r="B289" s="36" t="s">
        <v>244</v>
      </c>
      <c r="C289" s="2" t="s">
        <v>30</v>
      </c>
      <c r="D289" s="36" t="s">
        <v>12</v>
      </c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  <c r="AR289" s="36"/>
      <c r="AS289" s="36"/>
      <c r="AT289" s="36"/>
      <c r="AU289" s="36"/>
      <c r="AV289" s="36"/>
      <c r="AW289" s="36"/>
      <c r="AX289" s="36"/>
      <c r="AY289" s="36"/>
      <c r="AZ289" s="36"/>
      <c r="BA289" s="36"/>
      <c r="BB289" s="36"/>
      <c r="BC289" s="36"/>
      <c r="BD289" s="36"/>
      <c r="BE289" s="36"/>
      <c r="BF289" s="36"/>
      <c r="BG289" s="36"/>
      <c r="BH289" s="36"/>
      <c r="BI289" s="36"/>
      <c r="BJ289" s="36"/>
      <c r="BK289" s="36"/>
      <c r="BL289" s="36"/>
      <c r="BM289" s="36"/>
      <c r="BN289" s="36"/>
      <c r="BO289" s="36"/>
      <c r="BP289" s="36"/>
      <c r="BQ289" s="36"/>
      <c r="BR289" s="36"/>
      <c r="BS289" s="36"/>
      <c r="BT289" s="36"/>
      <c r="BU289" s="36"/>
      <c r="BV289" s="36"/>
      <c r="BW289" s="36"/>
      <c r="BX289" s="36"/>
      <c r="BY289" s="36">
        <v>2</v>
      </c>
      <c r="BZ289" s="36"/>
      <c r="CA289" s="36"/>
      <c r="CB289" s="36"/>
      <c r="CC289" s="36"/>
      <c r="CD289" s="36"/>
      <c r="CE289" s="36"/>
      <c r="CF289" s="36"/>
      <c r="CG289" s="36"/>
      <c r="CH289" s="36"/>
      <c r="CI289" s="36"/>
      <c r="CJ289" s="36"/>
      <c r="CK289" s="36"/>
      <c r="CL289" s="36"/>
      <c r="CM289" s="36"/>
      <c r="CN289" s="36"/>
      <c r="CO289" s="36"/>
      <c r="CP289" s="36"/>
      <c r="CQ289" s="36"/>
      <c r="CR289" s="36"/>
      <c r="CS289" s="36"/>
      <c r="CT289" s="36"/>
      <c r="CU289" s="36"/>
      <c r="CV289" s="36"/>
      <c r="CW289" s="36"/>
      <c r="CX289" s="36"/>
      <c r="CY289" s="36"/>
      <c r="CZ289" s="36"/>
      <c r="DA289" s="36"/>
      <c r="DB289" s="36"/>
      <c r="DC289" s="36"/>
      <c r="DD289" s="36"/>
      <c r="DE289" s="36"/>
      <c r="DF289" s="36"/>
      <c r="DG289" s="36"/>
      <c r="DH289" s="36"/>
      <c r="DI289" s="36"/>
      <c r="DJ289" s="36"/>
      <c r="DK289" s="36"/>
      <c r="DL289" s="36"/>
      <c r="DM289" s="36"/>
      <c r="DN289" s="36"/>
      <c r="DO289" s="36"/>
      <c r="DP289" s="56">
        <v>4</v>
      </c>
    </row>
    <row r="290" spans="1:120" hidden="1" x14ac:dyDescent="0.25">
      <c r="A290" s="35">
        <v>109</v>
      </c>
      <c r="B290" s="36" t="s">
        <v>230</v>
      </c>
      <c r="C290" s="2" t="s">
        <v>30</v>
      </c>
      <c r="D290" s="36" t="s">
        <v>12</v>
      </c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  <c r="AR290" s="36"/>
      <c r="AS290" s="36"/>
      <c r="AT290" s="36"/>
      <c r="AU290" s="36"/>
      <c r="AV290" s="36"/>
      <c r="AW290" s="36"/>
      <c r="AX290" s="36"/>
      <c r="AY290" s="36"/>
      <c r="AZ290" s="36"/>
      <c r="BA290" s="36"/>
      <c r="BB290" s="36"/>
      <c r="BC290" s="36"/>
      <c r="BD290" s="36"/>
      <c r="BE290" s="36"/>
      <c r="BF290" s="36"/>
      <c r="BG290" s="36"/>
      <c r="BH290" s="36"/>
      <c r="BI290" s="36"/>
      <c r="BJ290" s="36"/>
      <c r="BK290" s="36"/>
      <c r="BL290" s="36"/>
      <c r="BM290" s="36"/>
      <c r="BN290" s="36"/>
      <c r="BO290" s="36"/>
      <c r="BP290" s="36"/>
      <c r="BQ290" s="36"/>
      <c r="BR290" s="36"/>
      <c r="BS290" s="36"/>
      <c r="BT290" s="36"/>
      <c r="BU290" s="36"/>
      <c r="BV290" s="36"/>
      <c r="BW290" s="36"/>
      <c r="BX290" s="36"/>
      <c r="BY290" s="36">
        <v>3</v>
      </c>
      <c r="BZ290" s="36"/>
      <c r="CA290" s="36"/>
      <c r="CB290" s="36"/>
      <c r="CC290" s="36"/>
      <c r="CD290" s="36"/>
      <c r="CE290" s="36"/>
      <c r="CF290" s="36"/>
      <c r="CG290" s="36"/>
      <c r="CH290" s="36"/>
      <c r="CI290" s="36"/>
      <c r="CJ290" s="36"/>
      <c r="CK290" s="36"/>
      <c r="CL290" s="36"/>
      <c r="CM290" s="36"/>
      <c r="CN290" s="36"/>
      <c r="CO290" s="36"/>
      <c r="CP290" s="36"/>
      <c r="CQ290" s="36"/>
      <c r="CR290" s="36"/>
      <c r="CS290" s="36"/>
      <c r="CT290" s="36"/>
      <c r="CU290" s="36"/>
      <c r="CV290" s="36"/>
      <c r="CW290" s="36"/>
      <c r="CX290" s="36"/>
      <c r="CY290" s="36"/>
      <c r="CZ290" s="36"/>
      <c r="DA290" s="36"/>
      <c r="DB290" s="36"/>
      <c r="DC290" s="36"/>
      <c r="DD290" s="36"/>
      <c r="DE290" s="36"/>
      <c r="DF290" s="36"/>
      <c r="DG290" s="36"/>
      <c r="DH290" s="36"/>
      <c r="DI290" s="36"/>
      <c r="DJ290" s="36"/>
      <c r="DK290" s="36"/>
      <c r="DL290" s="36"/>
      <c r="DM290" s="36"/>
      <c r="DN290" s="36"/>
      <c r="DO290" s="36"/>
      <c r="DP290" s="55">
        <v>4</v>
      </c>
    </row>
    <row r="291" spans="1:120" hidden="1" x14ac:dyDescent="0.25">
      <c r="A291" s="35">
        <v>96</v>
      </c>
      <c r="B291" s="36" t="s">
        <v>234</v>
      </c>
      <c r="C291" s="36" t="s">
        <v>23</v>
      </c>
      <c r="D291" s="36" t="s">
        <v>53</v>
      </c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  <c r="AR291" s="36"/>
      <c r="AS291" s="36"/>
      <c r="AT291" s="36"/>
      <c r="AU291" s="36"/>
      <c r="AV291" s="36"/>
      <c r="AW291" s="36"/>
      <c r="AX291" s="36"/>
      <c r="AY291" s="36"/>
      <c r="AZ291" s="36"/>
      <c r="BA291" s="36"/>
      <c r="BB291" s="36"/>
      <c r="BC291" s="36"/>
      <c r="BD291" s="36"/>
      <c r="BE291" s="36"/>
      <c r="BF291" s="36"/>
      <c r="BG291" s="36"/>
      <c r="BH291" s="36"/>
      <c r="BI291" s="36"/>
      <c r="BJ291" s="36"/>
      <c r="BK291" s="36"/>
      <c r="BL291" s="36"/>
      <c r="BM291" s="36"/>
      <c r="BN291" s="36"/>
      <c r="BO291" s="36"/>
      <c r="BP291" s="36"/>
      <c r="BQ291" s="36"/>
      <c r="BR291" s="36"/>
      <c r="BS291" s="36"/>
      <c r="BT291" s="36"/>
      <c r="BU291" s="36"/>
      <c r="BV291" s="36"/>
      <c r="BW291" s="36"/>
      <c r="BX291" s="36"/>
      <c r="BY291" s="36">
        <v>4</v>
      </c>
      <c r="BZ291" s="36"/>
      <c r="CA291" s="36"/>
      <c r="CB291" s="36"/>
      <c r="CC291" s="36"/>
      <c r="CD291" s="36"/>
      <c r="CE291" s="36"/>
      <c r="CF291" s="36"/>
      <c r="CG291" s="36"/>
      <c r="CH291" s="36"/>
      <c r="CI291" s="36"/>
      <c r="CJ291" s="36"/>
      <c r="CK291" s="36"/>
      <c r="CL291" s="36"/>
      <c r="CM291" s="36"/>
      <c r="CN291" s="36"/>
      <c r="CO291" s="36"/>
      <c r="CP291" s="36"/>
      <c r="CQ291" s="36"/>
      <c r="CR291" s="36"/>
      <c r="CS291" s="36"/>
      <c r="CT291" s="36"/>
      <c r="CU291" s="36"/>
      <c r="CV291" s="36"/>
      <c r="CW291" s="36"/>
      <c r="CX291" s="36"/>
      <c r="CY291" s="36"/>
      <c r="CZ291" s="36"/>
      <c r="DA291" s="36"/>
      <c r="DB291" s="36"/>
      <c r="DC291" s="36"/>
      <c r="DD291" s="36"/>
      <c r="DE291" s="36"/>
      <c r="DF291" s="36"/>
      <c r="DG291" s="36"/>
      <c r="DH291" s="36"/>
      <c r="DI291" s="36"/>
      <c r="DJ291" s="36"/>
      <c r="DK291" s="36"/>
      <c r="DL291" s="36"/>
      <c r="DM291" s="36"/>
      <c r="DN291" s="36"/>
      <c r="DO291" s="36"/>
      <c r="DP291" s="55">
        <v>2</v>
      </c>
    </row>
    <row r="292" spans="1:120" hidden="1" x14ac:dyDescent="0.25">
      <c r="A292" s="35">
        <v>120</v>
      </c>
      <c r="B292" s="36" t="s">
        <v>233</v>
      </c>
      <c r="C292" s="36" t="s">
        <v>23</v>
      </c>
      <c r="D292" s="36" t="s">
        <v>57</v>
      </c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6"/>
      <c r="AV292" s="36"/>
      <c r="AW292" s="36"/>
      <c r="AX292" s="36"/>
      <c r="AY292" s="36"/>
      <c r="AZ292" s="36"/>
      <c r="BA292" s="36"/>
      <c r="BB292" s="36"/>
      <c r="BC292" s="36"/>
      <c r="BD292" s="36"/>
      <c r="BE292" s="36"/>
      <c r="BF292" s="36"/>
      <c r="BG292" s="36"/>
      <c r="BH292" s="36"/>
      <c r="BI292" s="36"/>
      <c r="BJ292" s="36"/>
      <c r="BK292" s="36"/>
      <c r="BL292" s="36"/>
      <c r="BM292" s="36"/>
      <c r="BN292" s="36"/>
      <c r="BO292" s="36"/>
      <c r="BP292" s="36"/>
      <c r="BQ292" s="36"/>
      <c r="BR292" s="36"/>
      <c r="BS292" s="36"/>
      <c r="BT292" s="36"/>
      <c r="BU292" s="36"/>
      <c r="BV292" s="36"/>
      <c r="BW292" s="36"/>
      <c r="BX292" s="36"/>
      <c r="BY292" s="36">
        <v>5</v>
      </c>
      <c r="BZ292" s="36"/>
      <c r="CA292" s="36"/>
      <c r="CB292" s="36"/>
      <c r="CC292" s="36"/>
      <c r="CD292" s="36"/>
      <c r="CE292" s="36"/>
      <c r="CF292" s="36"/>
      <c r="CG292" s="36"/>
      <c r="CH292" s="36"/>
      <c r="CI292" s="36"/>
      <c r="CJ292" s="36"/>
      <c r="CK292" s="36"/>
      <c r="CL292" s="36"/>
      <c r="CM292" s="36"/>
      <c r="CN292" s="36"/>
      <c r="CO292" s="36"/>
      <c r="CP292" s="36"/>
      <c r="CQ292" s="36"/>
      <c r="CR292" s="36"/>
      <c r="CS292" s="36"/>
      <c r="CT292" s="36"/>
      <c r="CU292" s="36"/>
      <c r="CV292" s="36"/>
      <c r="CW292" s="36"/>
      <c r="CX292" s="36"/>
      <c r="CY292" s="36"/>
      <c r="CZ292" s="36"/>
      <c r="DA292" s="36"/>
      <c r="DB292" s="36"/>
      <c r="DC292" s="36"/>
      <c r="DD292" s="36"/>
      <c r="DE292" s="36"/>
      <c r="DF292" s="36"/>
      <c r="DG292" s="36"/>
      <c r="DH292" s="36"/>
      <c r="DI292" s="36"/>
      <c r="DJ292" s="36"/>
      <c r="DK292" s="36"/>
      <c r="DL292" s="36"/>
      <c r="DM292" s="36"/>
      <c r="DN292" s="36"/>
      <c r="DO292" s="36"/>
      <c r="DP292" s="55">
        <v>2</v>
      </c>
    </row>
    <row r="293" spans="1:120" hidden="1" x14ac:dyDescent="0.25">
      <c r="A293" s="35">
        <v>90</v>
      </c>
      <c r="B293" s="36" t="s">
        <v>231</v>
      </c>
      <c r="C293" s="36" t="s">
        <v>32</v>
      </c>
      <c r="D293" s="36" t="s">
        <v>146</v>
      </c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  <c r="AR293" s="36"/>
      <c r="AS293" s="36"/>
      <c r="AT293" s="36"/>
      <c r="AU293" s="36"/>
      <c r="AV293" s="36"/>
      <c r="AW293" s="36"/>
      <c r="AX293" s="36"/>
      <c r="AY293" s="36"/>
      <c r="AZ293" s="36"/>
      <c r="BA293" s="36"/>
      <c r="BB293" s="36"/>
      <c r="BC293" s="36"/>
      <c r="BD293" s="36"/>
      <c r="BE293" s="36"/>
      <c r="BF293" s="36"/>
      <c r="BG293" s="36"/>
      <c r="BH293" s="36"/>
      <c r="BI293" s="36"/>
      <c r="BJ293" s="36"/>
      <c r="BK293" s="36"/>
      <c r="BL293" s="36"/>
      <c r="BM293" s="36"/>
      <c r="BN293" s="36"/>
      <c r="BO293" s="36"/>
      <c r="BP293" s="36"/>
      <c r="BQ293" s="36"/>
      <c r="BR293" s="36"/>
      <c r="BS293" s="36"/>
      <c r="BT293" s="36"/>
      <c r="BU293" s="36"/>
      <c r="BV293" s="36"/>
      <c r="BW293" s="36"/>
      <c r="BX293" s="36">
        <v>1</v>
      </c>
      <c r="BY293" s="36"/>
      <c r="BZ293" s="36"/>
      <c r="CA293" s="36"/>
      <c r="CB293" s="36"/>
      <c r="CC293" s="36"/>
      <c r="CD293" s="36"/>
      <c r="CE293" s="36"/>
      <c r="CF293" s="36"/>
      <c r="CG293" s="36"/>
      <c r="CH293" s="36"/>
      <c r="CI293" s="36"/>
      <c r="CJ293" s="36"/>
      <c r="CK293" s="36"/>
      <c r="CL293" s="36"/>
      <c r="CM293" s="36"/>
      <c r="CN293" s="36"/>
      <c r="CO293" s="36"/>
      <c r="CP293" s="36"/>
      <c r="CQ293" s="36"/>
      <c r="CR293" s="36"/>
      <c r="CS293" s="36"/>
      <c r="CT293" s="36"/>
      <c r="CU293" s="36"/>
      <c r="CV293" s="36"/>
      <c r="CW293" s="36"/>
      <c r="CX293" s="36"/>
      <c r="CY293" s="36"/>
      <c r="CZ293" s="36"/>
      <c r="DA293" s="36"/>
      <c r="DB293" s="36"/>
      <c r="DC293" s="36"/>
      <c r="DD293" s="36"/>
      <c r="DE293" s="36"/>
      <c r="DF293" s="36"/>
      <c r="DG293" s="36"/>
      <c r="DH293" s="36"/>
      <c r="DI293" s="36"/>
      <c r="DJ293" s="36"/>
      <c r="DK293" s="36"/>
      <c r="DL293" s="36"/>
      <c r="DM293" s="36"/>
      <c r="DN293" s="36"/>
      <c r="DO293" s="36"/>
      <c r="DP293" s="56">
        <v>6</v>
      </c>
    </row>
    <row r="294" spans="1:120" hidden="1" x14ac:dyDescent="0.25">
      <c r="A294" s="35">
        <v>96</v>
      </c>
      <c r="B294" s="36" t="s">
        <v>234</v>
      </c>
      <c r="C294" s="36" t="s">
        <v>23</v>
      </c>
      <c r="D294" s="36" t="s">
        <v>53</v>
      </c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/>
      <c r="AT294" s="36"/>
      <c r="AU294" s="36"/>
      <c r="AV294" s="36"/>
      <c r="AW294" s="36"/>
      <c r="AX294" s="36"/>
      <c r="AY294" s="36"/>
      <c r="AZ294" s="36"/>
      <c r="BA294" s="36"/>
      <c r="BB294" s="36"/>
      <c r="BC294" s="36"/>
      <c r="BD294" s="36"/>
      <c r="BE294" s="36"/>
      <c r="BF294" s="36"/>
      <c r="BG294" s="36"/>
      <c r="BH294" s="36"/>
      <c r="BI294" s="36"/>
      <c r="BJ294" s="36"/>
      <c r="BK294" s="36"/>
      <c r="BL294" s="36"/>
      <c r="BM294" s="36"/>
      <c r="BN294" s="36"/>
      <c r="BO294" s="36"/>
      <c r="BP294" s="36"/>
      <c r="BQ294" s="36"/>
      <c r="BR294" s="36"/>
      <c r="BS294" s="36"/>
      <c r="BT294" s="36"/>
      <c r="BU294" s="36"/>
      <c r="BV294" s="36"/>
      <c r="BW294" s="36"/>
      <c r="BX294" s="36">
        <v>4</v>
      </c>
      <c r="BY294" s="36"/>
      <c r="BZ294" s="36"/>
      <c r="CA294" s="36"/>
      <c r="CB294" s="36"/>
      <c r="CC294" s="36"/>
      <c r="CD294" s="36"/>
      <c r="CE294" s="36"/>
      <c r="CF294" s="36"/>
      <c r="CG294" s="36"/>
      <c r="CH294" s="36"/>
      <c r="CI294" s="36"/>
      <c r="CJ294" s="36"/>
      <c r="CK294" s="36"/>
      <c r="CL294" s="36"/>
      <c r="CM294" s="36"/>
      <c r="CN294" s="36"/>
      <c r="CO294" s="36"/>
      <c r="CP294" s="36"/>
      <c r="CQ294" s="36"/>
      <c r="CR294" s="36"/>
      <c r="CS294" s="36"/>
      <c r="CT294" s="36"/>
      <c r="CU294" s="36"/>
      <c r="CV294" s="36"/>
      <c r="CW294" s="36"/>
      <c r="CX294" s="36"/>
      <c r="CY294" s="36"/>
      <c r="CZ294" s="36"/>
      <c r="DA294" s="36"/>
      <c r="DB294" s="36"/>
      <c r="DC294" s="36"/>
      <c r="DD294" s="36"/>
      <c r="DE294" s="36"/>
      <c r="DF294" s="36"/>
      <c r="DG294" s="36"/>
      <c r="DH294" s="36"/>
      <c r="DI294" s="36"/>
      <c r="DJ294" s="36"/>
      <c r="DK294" s="36"/>
      <c r="DL294" s="36"/>
      <c r="DM294" s="36"/>
      <c r="DN294" s="36"/>
      <c r="DO294" s="36"/>
      <c r="DP294" s="56">
        <v>2</v>
      </c>
    </row>
    <row r="295" spans="1:120" hidden="1" x14ac:dyDescent="0.25">
      <c r="A295" s="35">
        <v>120</v>
      </c>
      <c r="B295" s="36" t="s">
        <v>233</v>
      </c>
      <c r="C295" s="36" t="s">
        <v>23</v>
      </c>
      <c r="D295" s="36" t="s">
        <v>57</v>
      </c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  <c r="AR295" s="36"/>
      <c r="AS295" s="36"/>
      <c r="AT295" s="36"/>
      <c r="AU295" s="36"/>
      <c r="AV295" s="36"/>
      <c r="AW295" s="36"/>
      <c r="AX295" s="36"/>
      <c r="AY295" s="36"/>
      <c r="AZ295" s="36"/>
      <c r="BA295" s="36"/>
      <c r="BB295" s="36"/>
      <c r="BC295" s="36"/>
      <c r="BD295" s="36"/>
      <c r="BE295" s="36"/>
      <c r="BF295" s="36"/>
      <c r="BG295" s="36"/>
      <c r="BH295" s="36"/>
      <c r="BI295" s="36"/>
      <c r="BJ295" s="36"/>
      <c r="BK295" s="36"/>
      <c r="BL295" s="36"/>
      <c r="BM295" s="36"/>
      <c r="BN295" s="36"/>
      <c r="BO295" s="36"/>
      <c r="BP295" s="36"/>
      <c r="BQ295" s="36"/>
      <c r="BR295" s="36"/>
      <c r="BS295" s="36"/>
      <c r="BT295" s="36"/>
      <c r="BU295" s="36"/>
      <c r="BV295" s="36"/>
      <c r="BW295" s="36"/>
      <c r="BX295" s="36">
        <v>5</v>
      </c>
      <c r="BY295" s="36"/>
      <c r="BZ295" s="36"/>
      <c r="CA295" s="36"/>
      <c r="CB295" s="36"/>
      <c r="CC295" s="36"/>
      <c r="CD295" s="36"/>
      <c r="CE295" s="36"/>
      <c r="CF295" s="36"/>
      <c r="CG295" s="36"/>
      <c r="CH295" s="36"/>
      <c r="CI295" s="36"/>
      <c r="CJ295" s="36"/>
      <c r="CK295" s="36"/>
      <c r="CL295" s="36"/>
      <c r="CM295" s="36"/>
      <c r="CN295" s="36"/>
      <c r="CO295" s="36"/>
      <c r="CP295" s="36"/>
      <c r="CQ295" s="36"/>
      <c r="CR295" s="36"/>
      <c r="CS295" s="36"/>
      <c r="CT295" s="36"/>
      <c r="CU295" s="36"/>
      <c r="CV295" s="36"/>
      <c r="CW295" s="36"/>
      <c r="CX295" s="36"/>
      <c r="CY295" s="36"/>
      <c r="CZ295" s="36"/>
      <c r="DA295" s="36"/>
      <c r="DB295" s="36"/>
      <c r="DC295" s="36"/>
      <c r="DD295" s="36"/>
      <c r="DE295" s="36"/>
      <c r="DF295" s="36"/>
      <c r="DG295" s="36"/>
      <c r="DH295" s="36"/>
      <c r="DI295" s="36"/>
      <c r="DJ295" s="36"/>
      <c r="DK295" s="36"/>
      <c r="DL295" s="36"/>
      <c r="DM295" s="36"/>
      <c r="DN295" s="36"/>
      <c r="DO295" s="36"/>
      <c r="DP295" s="55">
        <v>2</v>
      </c>
    </row>
    <row r="296" spans="1:120" hidden="1" x14ac:dyDescent="0.25">
      <c r="A296" s="35">
        <v>90</v>
      </c>
      <c r="B296" s="36" t="s">
        <v>231</v>
      </c>
      <c r="C296" s="36" t="s">
        <v>32</v>
      </c>
      <c r="D296" s="36" t="s">
        <v>146</v>
      </c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  <c r="AR296" s="36"/>
      <c r="AS296" s="36"/>
      <c r="AT296" s="36"/>
      <c r="AU296" s="36"/>
      <c r="AV296" s="36"/>
      <c r="AW296" s="36"/>
      <c r="AX296" s="36"/>
      <c r="AY296" s="36"/>
      <c r="AZ296" s="36"/>
      <c r="BA296" s="36"/>
      <c r="BB296" s="36"/>
      <c r="BC296" s="36"/>
      <c r="BD296" s="36"/>
      <c r="BE296" s="36"/>
      <c r="BF296" s="36"/>
      <c r="BG296" s="36"/>
      <c r="BH296" s="36"/>
      <c r="BI296" s="36"/>
      <c r="BJ296" s="36"/>
      <c r="BK296" s="36"/>
      <c r="BL296" s="36"/>
      <c r="BM296" s="36"/>
      <c r="BN296" s="36"/>
      <c r="BO296" s="36"/>
      <c r="BP296" s="36"/>
      <c r="BQ296" s="36"/>
      <c r="BR296" s="36"/>
      <c r="BS296" s="36"/>
      <c r="BT296" s="36"/>
      <c r="BU296" s="36"/>
      <c r="BV296" s="36">
        <v>1</v>
      </c>
      <c r="BW296" s="36"/>
      <c r="BX296" s="36"/>
      <c r="BY296" s="36"/>
      <c r="BZ296" s="36"/>
      <c r="CA296" s="36"/>
      <c r="CB296" s="36"/>
      <c r="CC296" s="36"/>
      <c r="CD296" s="36"/>
      <c r="CE296" s="36"/>
      <c r="CF296" s="36"/>
      <c r="CG296" s="36"/>
      <c r="CH296" s="36"/>
      <c r="CI296" s="36"/>
      <c r="CJ296" s="36"/>
      <c r="CK296" s="36"/>
      <c r="CL296" s="36"/>
      <c r="CM296" s="36"/>
      <c r="CN296" s="36"/>
      <c r="CO296" s="36"/>
      <c r="CP296" s="36"/>
      <c r="CQ296" s="36"/>
      <c r="CR296" s="36"/>
      <c r="CS296" s="36"/>
      <c r="CT296" s="36"/>
      <c r="CU296" s="36"/>
      <c r="CV296" s="36"/>
      <c r="CW296" s="36"/>
      <c r="CX296" s="36"/>
      <c r="CY296" s="36"/>
      <c r="CZ296" s="36"/>
      <c r="DA296" s="36"/>
      <c r="DB296" s="36"/>
      <c r="DC296" s="36"/>
      <c r="DD296" s="36"/>
      <c r="DE296" s="36"/>
      <c r="DF296" s="36"/>
      <c r="DG296" s="36"/>
      <c r="DH296" s="36"/>
      <c r="DI296" s="36"/>
      <c r="DJ296" s="36"/>
      <c r="DK296" s="36"/>
      <c r="DL296" s="36"/>
      <c r="DM296" s="36"/>
      <c r="DN296" s="36"/>
      <c r="DO296" s="36"/>
      <c r="DP296" s="55">
        <v>3</v>
      </c>
    </row>
    <row r="297" spans="1:120" hidden="1" x14ac:dyDescent="0.25">
      <c r="A297" s="35">
        <v>96</v>
      </c>
      <c r="B297" s="36" t="s">
        <v>234</v>
      </c>
      <c r="C297" s="36" t="s">
        <v>23</v>
      </c>
      <c r="D297" s="36" t="s">
        <v>53</v>
      </c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  <c r="AR297" s="36"/>
      <c r="AS297" s="36"/>
      <c r="AT297" s="36"/>
      <c r="AU297" s="36"/>
      <c r="AV297" s="36"/>
      <c r="AW297" s="36"/>
      <c r="AX297" s="36"/>
      <c r="AY297" s="36"/>
      <c r="AZ297" s="36"/>
      <c r="BA297" s="36"/>
      <c r="BB297" s="36"/>
      <c r="BC297" s="36"/>
      <c r="BD297" s="36"/>
      <c r="BE297" s="36"/>
      <c r="BF297" s="36"/>
      <c r="BG297" s="36"/>
      <c r="BH297" s="36"/>
      <c r="BI297" s="36"/>
      <c r="BJ297" s="36"/>
      <c r="BK297" s="36"/>
      <c r="BL297" s="36"/>
      <c r="BM297" s="36"/>
      <c r="BN297" s="36"/>
      <c r="BO297" s="36"/>
      <c r="BP297" s="36"/>
      <c r="BQ297" s="36"/>
      <c r="BR297" s="36"/>
      <c r="BS297" s="36"/>
      <c r="BT297" s="36"/>
      <c r="BU297" s="36"/>
      <c r="BV297" s="36">
        <v>4</v>
      </c>
      <c r="BW297" s="36"/>
      <c r="BX297" s="36"/>
      <c r="BY297" s="36"/>
      <c r="BZ297" s="36"/>
      <c r="CA297" s="36"/>
      <c r="CB297" s="36"/>
      <c r="CC297" s="36"/>
      <c r="CD297" s="36"/>
      <c r="CE297" s="36"/>
      <c r="CF297" s="36"/>
      <c r="CG297" s="36"/>
      <c r="CH297" s="36"/>
      <c r="CI297" s="36"/>
      <c r="CJ297" s="36"/>
      <c r="CK297" s="36"/>
      <c r="CL297" s="36"/>
      <c r="CM297" s="36"/>
      <c r="CN297" s="36"/>
      <c r="CO297" s="36"/>
      <c r="CP297" s="36"/>
      <c r="CQ297" s="36"/>
      <c r="CR297" s="36"/>
      <c r="CS297" s="36"/>
      <c r="CT297" s="36"/>
      <c r="CU297" s="36"/>
      <c r="CV297" s="36"/>
      <c r="CW297" s="36"/>
      <c r="CX297" s="36"/>
      <c r="CY297" s="36"/>
      <c r="CZ297" s="36"/>
      <c r="DA297" s="36"/>
      <c r="DB297" s="36"/>
      <c r="DC297" s="36"/>
      <c r="DD297" s="36"/>
      <c r="DE297" s="36"/>
      <c r="DF297" s="36"/>
      <c r="DG297" s="36"/>
      <c r="DH297" s="36"/>
      <c r="DI297" s="36"/>
      <c r="DJ297" s="36"/>
      <c r="DK297" s="36"/>
      <c r="DL297" s="36"/>
      <c r="DM297" s="36"/>
      <c r="DN297" s="36"/>
      <c r="DO297" s="36"/>
      <c r="DP297" s="55">
        <v>1</v>
      </c>
    </row>
    <row r="298" spans="1:120" hidden="1" x14ac:dyDescent="0.25">
      <c r="A298" s="35">
        <v>120</v>
      </c>
      <c r="B298" s="36" t="s">
        <v>233</v>
      </c>
      <c r="C298" s="36" t="s">
        <v>23</v>
      </c>
      <c r="D298" s="36" t="s">
        <v>57</v>
      </c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  <c r="AR298" s="36"/>
      <c r="AS298" s="36"/>
      <c r="AT298" s="36"/>
      <c r="AU298" s="36"/>
      <c r="AV298" s="36"/>
      <c r="AW298" s="36"/>
      <c r="AX298" s="36"/>
      <c r="AY298" s="36"/>
      <c r="AZ298" s="36"/>
      <c r="BA298" s="36"/>
      <c r="BB298" s="36"/>
      <c r="BC298" s="36"/>
      <c r="BD298" s="36"/>
      <c r="BE298" s="36"/>
      <c r="BF298" s="36"/>
      <c r="BG298" s="36"/>
      <c r="BH298" s="36"/>
      <c r="BI298" s="36"/>
      <c r="BJ298" s="36"/>
      <c r="BK298" s="36"/>
      <c r="BL298" s="36"/>
      <c r="BM298" s="36"/>
      <c r="BN298" s="36"/>
      <c r="BO298" s="36"/>
      <c r="BP298" s="36"/>
      <c r="BQ298" s="36"/>
      <c r="BR298" s="36"/>
      <c r="BS298" s="36"/>
      <c r="BT298" s="36"/>
      <c r="BU298" s="36"/>
      <c r="BV298" s="36">
        <v>5</v>
      </c>
      <c r="BW298" s="36"/>
      <c r="BX298" s="36"/>
      <c r="BY298" s="36"/>
      <c r="BZ298" s="36"/>
      <c r="CA298" s="36"/>
      <c r="CB298" s="36"/>
      <c r="CC298" s="36"/>
      <c r="CD298" s="36"/>
      <c r="CE298" s="36"/>
      <c r="CF298" s="36"/>
      <c r="CG298" s="36"/>
      <c r="CH298" s="36"/>
      <c r="CI298" s="36"/>
      <c r="CJ298" s="36"/>
      <c r="CK298" s="36"/>
      <c r="CL298" s="36"/>
      <c r="CM298" s="36"/>
      <c r="CN298" s="36"/>
      <c r="CO298" s="36"/>
      <c r="CP298" s="36"/>
      <c r="CQ298" s="36"/>
      <c r="CR298" s="36"/>
      <c r="CS298" s="36"/>
      <c r="CT298" s="36"/>
      <c r="CU298" s="36"/>
      <c r="CV298" s="36"/>
      <c r="CW298" s="36"/>
      <c r="CX298" s="36"/>
      <c r="CY298" s="36"/>
      <c r="CZ298" s="36"/>
      <c r="DA298" s="36"/>
      <c r="DB298" s="36"/>
      <c r="DC298" s="36"/>
      <c r="DD298" s="36"/>
      <c r="DE298" s="36"/>
      <c r="DF298" s="36"/>
      <c r="DG298" s="36"/>
      <c r="DH298" s="36"/>
      <c r="DI298" s="36"/>
      <c r="DJ298" s="36"/>
      <c r="DK298" s="36"/>
      <c r="DL298" s="36"/>
      <c r="DM298" s="36"/>
      <c r="DN298" s="36"/>
      <c r="DO298" s="36"/>
      <c r="DP298" s="56">
        <v>1</v>
      </c>
    </row>
    <row r="299" spans="1:120" x14ac:dyDescent="0.25">
      <c r="A299" s="35">
        <v>285</v>
      </c>
      <c r="B299" s="36" t="s">
        <v>305</v>
      </c>
      <c r="C299" s="36" t="s">
        <v>249</v>
      </c>
      <c r="D299" s="36" t="s">
        <v>184</v>
      </c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  <c r="AR299" s="36"/>
      <c r="AS299" s="36"/>
      <c r="AT299" s="36"/>
      <c r="AU299" s="36"/>
      <c r="AV299" s="36"/>
      <c r="AW299" s="36"/>
      <c r="AX299" s="36"/>
      <c r="AY299" s="36"/>
      <c r="AZ299" s="36"/>
      <c r="BA299" s="36"/>
      <c r="BB299" s="36"/>
      <c r="BC299" s="36"/>
      <c r="BD299" s="36"/>
      <c r="BE299" s="36"/>
      <c r="BF299" s="36"/>
      <c r="BG299" s="36"/>
      <c r="BH299" s="36"/>
      <c r="BI299" s="36"/>
      <c r="BJ299" s="36"/>
      <c r="BK299" s="36"/>
      <c r="BL299" s="36"/>
      <c r="BM299" s="36"/>
      <c r="BN299" s="36"/>
      <c r="BO299" s="36"/>
      <c r="BP299" s="36"/>
      <c r="BQ299" s="36"/>
      <c r="BR299" s="36"/>
      <c r="BS299" s="36"/>
      <c r="BT299" s="36"/>
      <c r="BU299" s="36">
        <v>3</v>
      </c>
      <c r="BV299" s="36"/>
      <c r="BW299" s="36"/>
      <c r="BX299" s="36"/>
      <c r="BY299" s="36"/>
      <c r="BZ299" s="36"/>
      <c r="CA299" s="36"/>
      <c r="CB299" s="36"/>
      <c r="CC299" s="36"/>
      <c r="CD299" s="36"/>
      <c r="CE299" s="36"/>
      <c r="CF299" s="36"/>
      <c r="CG299" s="36"/>
      <c r="CH299" s="36"/>
      <c r="CI299" s="36"/>
      <c r="CJ299" s="36"/>
      <c r="CK299" s="36"/>
      <c r="CL299" s="36"/>
      <c r="CM299" s="36"/>
      <c r="CN299" s="36"/>
      <c r="CO299" s="36"/>
      <c r="CP299" s="36"/>
      <c r="CQ299" s="36"/>
      <c r="CR299" s="36"/>
      <c r="CS299" s="36"/>
      <c r="CT299" s="36"/>
      <c r="CU299" s="36"/>
      <c r="CV299" s="36"/>
      <c r="CW299" s="36"/>
      <c r="CX299" s="36"/>
      <c r="CY299" s="36"/>
      <c r="CZ299" s="36"/>
      <c r="DA299" s="36"/>
      <c r="DB299" s="36"/>
      <c r="DC299" s="36"/>
      <c r="DD299" s="36"/>
      <c r="DE299" s="36"/>
      <c r="DF299" s="36"/>
      <c r="DG299" s="36"/>
      <c r="DH299" s="36"/>
      <c r="DI299" s="36"/>
      <c r="DJ299" s="36"/>
      <c r="DK299" s="36"/>
      <c r="DL299" s="36"/>
      <c r="DM299" s="36"/>
      <c r="DN299" s="36"/>
      <c r="DO299" s="36"/>
      <c r="DP299" s="56">
        <v>2</v>
      </c>
    </row>
    <row r="300" spans="1:120" hidden="1" x14ac:dyDescent="0.25">
      <c r="A300" s="35">
        <v>286</v>
      </c>
      <c r="B300" s="36" t="s">
        <v>244</v>
      </c>
      <c r="C300" s="2" t="s">
        <v>30</v>
      </c>
      <c r="D300" s="36" t="s">
        <v>12</v>
      </c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  <c r="AR300" s="36"/>
      <c r="AS300" s="36"/>
      <c r="AT300" s="36"/>
      <c r="AU300" s="36"/>
      <c r="AV300" s="36"/>
      <c r="AW300" s="36"/>
      <c r="AX300" s="36"/>
      <c r="AY300" s="36"/>
      <c r="AZ300" s="36"/>
      <c r="BA300" s="36"/>
      <c r="BB300" s="36"/>
      <c r="BC300" s="36"/>
      <c r="BD300" s="36"/>
      <c r="BE300" s="36"/>
      <c r="BF300" s="36"/>
      <c r="BG300" s="36"/>
      <c r="BH300" s="36"/>
      <c r="BI300" s="36"/>
      <c r="BJ300" s="36"/>
      <c r="BK300" s="36"/>
      <c r="BL300" s="36"/>
      <c r="BM300" s="36"/>
      <c r="BN300" s="36"/>
      <c r="BO300" s="36"/>
      <c r="BP300" s="36"/>
      <c r="BQ300" s="36"/>
      <c r="BR300" s="36"/>
      <c r="BS300" s="36"/>
      <c r="BT300" s="36">
        <v>2</v>
      </c>
      <c r="BU300" s="36"/>
      <c r="BV300" s="36"/>
      <c r="BW300" s="36"/>
      <c r="BX300" s="36"/>
      <c r="BY300" s="36"/>
      <c r="BZ300" s="36"/>
      <c r="CA300" s="36"/>
      <c r="CB300" s="36"/>
      <c r="CC300" s="36"/>
      <c r="CD300" s="36"/>
      <c r="CE300" s="36"/>
      <c r="CF300" s="36"/>
      <c r="CG300" s="36"/>
      <c r="CH300" s="36"/>
      <c r="CI300" s="36"/>
      <c r="CJ300" s="36"/>
      <c r="CK300" s="36"/>
      <c r="CL300" s="36"/>
      <c r="CM300" s="36"/>
      <c r="CN300" s="36"/>
      <c r="CO300" s="36"/>
      <c r="CP300" s="36"/>
      <c r="CQ300" s="36"/>
      <c r="CR300" s="36"/>
      <c r="CS300" s="36"/>
      <c r="CT300" s="36"/>
      <c r="CU300" s="36"/>
      <c r="CV300" s="36"/>
      <c r="CW300" s="36"/>
      <c r="CX300" s="36"/>
      <c r="CY300" s="36"/>
      <c r="CZ300" s="36"/>
      <c r="DA300" s="36"/>
      <c r="DB300" s="36"/>
      <c r="DC300" s="36"/>
      <c r="DD300" s="36"/>
      <c r="DE300" s="36"/>
      <c r="DF300" s="36"/>
      <c r="DG300" s="36"/>
      <c r="DH300" s="36"/>
      <c r="DI300" s="36"/>
      <c r="DJ300" s="36"/>
      <c r="DK300" s="36"/>
      <c r="DL300" s="36"/>
      <c r="DM300" s="36"/>
      <c r="DN300" s="36"/>
      <c r="DO300" s="36"/>
      <c r="DP300" s="56">
        <v>4</v>
      </c>
    </row>
    <row r="301" spans="1:120" hidden="1" x14ac:dyDescent="0.25">
      <c r="A301" s="38">
        <v>65</v>
      </c>
      <c r="B301" s="39" t="s">
        <v>264</v>
      </c>
      <c r="C301" s="36" t="s">
        <v>32</v>
      </c>
      <c r="D301" s="39" t="s">
        <v>146</v>
      </c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  <c r="AX301" s="39"/>
      <c r="AY301" s="39"/>
      <c r="AZ301" s="39"/>
      <c r="BA301" s="39"/>
      <c r="BB301" s="39"/>
      <c r="BC301" s="39"/>
      <c r="BD301" s="39"/>
      <c r="BE301" s="39"/>
      <c r="BF301" s="39"/>
      <c r="BG301" s="39"/>
      <c r="BH301" s="39"/>
      <c r="BI301" s="39"/>
      <c r="BJ301" s="39"/>
      <c r="BK301" s="39"/>
      <c r="BL301" s="39"/>
      <c r="BM301" s="39"/>
      <c r="BN301" s="39"/>
      <c r="BO301" s="39"/>
      <c r="BP301" s="39"/>
      <c r="BQ301" s="39"/>
      <c r="BR301" s="39"/>
      <c r="BS301" s="39">
        <v>4</v>
      </c>
      <c r="BT301" s="39"/>
      <c r="BU301" s="39"/>
      <c r="BV301" s="39"/>
      <c r="BW301" s="39"/>
      <c r="BX301" s="39"/>
      <c r="BY301" s="39"/>
      <c r="BZ301" s="39"/>
      <c r="CA301" s="39"/>
      <c r="CB301" s="39"/>
      <c r="CC301" s="39"/>
      <c r="CD301" s="39"/>
      <c r="CE301" s="39"/>
      <c r="CF301" s="39"/>
      <c r="CG301" s="39"/>
      <c r="CH301" s="39"/>
      <c r="CI301" s="39"/>
      <c r="CJ301" s="39"/>
      <c r="CK301" s="39"/>
      <c r="CL301" s="39"/>
      <c r="CM301" s="39"/>
      <c r="CN301" s="39"/>
      <c r="CO301" s="39"/>
      <c r="CP301" s="39"/>
      <c r="CQ301" s="39"/>
      <c r="CR301" s="39"/>
      <c r="CS301" s="39"/>
      <c r="CT301" s="39"/>
      <c r="CU301" s="39"/>
      <c r="CV301" s="39"/>
      <c r="CW301" s="39"/>
      <c r="CX301" s="39"/>
      <c r="CY301" s="39"/>
      <c r="CZ301" s="39"/>
      <c r="DA301" s="39"/>
      <c r="DB301" s="39"/>
      <c r="DC301" s="39"/>
      <c r="DD301" s="39"/>
      <c r="DE301" s="39"/>
      <c r="DF301" s="39"/>
      <c r="DG301" s="39"/>
      <c r="DH301" s="39"/>
      <c r="DI301" s="39"/>
      <c r="DJ301" s="39"/>
      <c r="DK301" s="39"/>
      <c r="DL301" s="39"/>
      <c r="DM301" s="39"/>
      <c r="DN301" s="39"/>
      <c r="DO301" s="39"/>
      <c r="DP301" s="58">
        <v>1</v>
      </c>
    </row>
    <row r="302" spans="1:120" hidden="1" x14ac:dyDescent="0.25">
      <c r="A302" s="35">
        <v>82</v>
      </c>
      <c r="B302" s="36" t="s">
        <v>308</v>
      </c>
      <c r="C302" s="36" t="s">
        <v>23</v>
      </c>
      <c r="D302" s="36" t="s">
        <v>53</v>
      </c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  <c r="AR302" s="36"/>
      <c r="AS302" s="36"/>
      <c r="AT302" s="36"/>
      <c r="AU302" s="36"/>
      <c r="AV302" s="36"/>
      <c r="AW302" s="36"/>
      <c r="AX302" s="36"/>
      <c r="AY302" s="36"/>
      <c r="AZ302" s="36"/>
      <c r="BA302" s="36"/>
      <c r="BB302" s="36"/>
      <c r="BC302" s="36"/>
      <c r="BD302" s="36"/>
      <c r="BE302" s="36"/>
      <c r="BF302" s="36"/>
      <c r="BG302" s="36"/>
      <c r="BH302" s="36"/>
      <c r="BI302" s="36"/>
      <c r="BJ302" s="36"/>
      <c r="BK302" s="36"/>
      <c r="BL302" s="36"/>
      <c r="BM302" s="36"/>
      <c r="BN302" s="36"/>
      <c r="BO302" s="36"/>
      <c r="BP302" s="36"/>
      <c r="BQ302" s="36"/>
      <c r="BR302" s="36"/>
      <c r="BS302" s="36">
        <v>5</v>
      </c>
      <c r="BT302" s="36"/>
      <c r="BU302" s="36"/>
      <c r="BV302" s="36"/>
      <c r="BW302" s="36"/>
      <c r="BX302" s="36"/>
      <c r="BY302" s="36"/>
      <c r="BZ302" s="36"/>
      <c r="CA302" s="36"/>
      <c r="CB302" s="36"/>
      <c r="CC302" s="36"/>
      <c r="CD302" s="36"/>
      <c r="CE302" s="36"/>
      <c r="CF302" s="36"/>
      <c r="CG302" s="36"/>
      <c r="CH302" s="36"/>
      <c r="CI302" s="36"/>
      <c r="CJ302" s="36"/>
      <c r="CK302" s="36"/>
      <c r="CL302" s="36"/>
      <c r="CM302" s="36"/>
      <c r="CN302" s="36"/>
      <c r="CO302" s="36"/>
      <c r="CP302" s="36"/>
      <c r="CQ302" s="36"/>
      <c r="CR302" s="36"/>
      <c r="CS302" s="36"/>
      <c r="CT302" s="36"/>
      <c r="CU302" s="36"/>
      <c r="CV302" s="36"/>
      <c r="CW302" s="36"/>
      <c r="CX302" s="36"/>
      <c r="CY302" s="36"/>
      <c r="CZ302" s="36"/>
      <c r="DA302" s="36"/>
      <c r="DB302" s="36"/>
      <c r="DC302" s="36"/>
      <c r="DD302" s="36"/>
      <c r="DE302" s="36"/>
      <c r="DF302" s="36"/>
      <c r="DG302" s="36"/>
      <c r="DH302" s="36"/>
      <c r="DI302" s="36"/>
      <c r="DJ302" s="36"/>
      <c r="DK302" s="36"/>
      <c r="DL302" s="36"/>
      <c r="DM302" s="36"/>
      <c r="DN302" s="36"/>
      <c r="DO302" s="36"/>
      <c r="DP302" s="56">
        <v>1</v>
      </c>
    </row>
    <row r="303" spans="1:120" hidden="1" x14ac:dyDescent="0.25">
      <c r="A303" s="35">
        <v>48</v>
      </c>
      <c r="B303" s="36" t="s">
        <v>357</v>
      </c>
      <c r="C303" s="36" t="s">
        <v>32</v>
      </c>
      <c r="D303" s="36" t="s">
        <v>146</v>
      </c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  <c r="AR303" s="36"/>
      <c r="AS303" s="36"/>
      <c r="AT303" s="36"/>
      <c r="AU303" s="36"/>
      <c r="AV303" s="36"/>
      <c r="AW303" s="36"/>
      <c r="AX303" s="36"/>
      <c r="AY303" s="36"/>
      <c r="AZ303" s="36"/>
      <c r="BA303" s="36"/>
      <c r="BB303" s="36"/>
      <c r="BC303" s="36"/>
      <c r="BD303" s="36"/>
      <c r="BE303" s="36"/>
      <c r="BF303" s="36"/>
      <c r="BG303" s="36"/>
      <c r="BH303" s="36"/>
      <c r="BI303" s="36"/>
      <c r="BJ303" s="36"/>
      <c r="BK303" s="36"/>
      <c r="BL303" s="36"/>
      <c r="BM303" s="36"/>
      <c r="BN303" s="36"/>
      <c r="BO303" s="36"/>
      <c r="BP303" s="36"/>
      <c r="BQ303" s="36"/>
      <c r="BR303" s="36"/>
      <c r="BS303" s="36">
        <v>6</v>
      </c>
      <c r="BT303" s="36"/>
      <c r="BU303" s="36"/>
      <c r="BV303" s="36"/>
      <c r="BW303" s="36"/>
      <c r="BX303" s="36"/>
      <c r="BY303" s="36"/>
      <c r="BZ303" s="36"/>
      <c r="CA303" s="36"/>
      <c r="CB303" s="36"/>
      <c r="CC303" s="36"/>
      <c r="CD303" s="36"/>
      <c r="CE303" s="36"/>
      <c r="CF303" s="36"/>
      <c r="CG303" s="36"/>
      <c r="CH303" s="36"/>
      <c r="CI303" s="36"/>
      <c r="CJ303" s="36"/>
      <c r="CK303" s="36"/>
      <c r="CL303" s="36"/>
      <c r="CM303" s="36"/>
      <c r="CN303" s="36"/>
      <c r="CO303" s="36"/>
      <c r="CP303" s="36"/>
      <c r="CQ303" s="36"/>
      <c r="CR303" s="36"/>
      <c r="CS303" s="36"/>
      <c r="CT303" s="36"/>
      <c r="CU303" s="36"/>
      <c r="CV303" s="36"/>
      <c r="CW303" s="36"/>
      <c r="CX303" s="36"/>
      <c r="CY303" s="36"/>
      <c r="CZ303" s="36"/>
      <c r="DA303" s="36"/>
      <c r="DB303" s="36"/>
      <c r="DC303" s="36"/>
      <c r="DD303" s="36"/>
      <c r="DE303" s="36"/>
      <c r="DF303" s="36"/>
      <c r="DG303" s="36"/>
      <c r="DH303" s="36"/>
      <c r="DI303" s="36"/>
      <c r="DJ303" s="36"/>
      <c r="DK303" s="36"/>
      <c r="DL303" s="36"/>
      <c r="DM303" s="36"/>
      <c r="DN303" s="36"/>
      <c r="DO303" s="36"/>
      <c r="DP303" s="56">
        <v>1</v>
      </c>
    </row>
    <row r="304" spans="1:120" hidden="1" x14ac:dyDescent="0.25">
      <c r="A304" s="38">
        <v>75</v>
      </c>
      <c r="B304" s="39" t="s">
        <v>300</v>
      </c>
      <c r="C304" s="36" t="s">
        <v>23</v>
      </c>
      <c r="D304" s="39" t="s">
        <v>179</v>
      </c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  <c r="AS304" s="39"/>
      <c r="AT304" s="39"/>
      <c r="AU304" s="39"/>
      <c r="AV304" s="39"/>
      <c r="AW304" s="39"/>
      <c r="AX304" s="39"/>
      <c r="AY304" s="39"/>
      <c r="AZ304" s="39"/>
      <c r="BA304" s="39"/>
      <c r="BB304" s="39"/>
      <c r="BC304" s="39"/>
      <c r="BD304" s="39"/>
      <c r="BE304" s="39"/>
      <c r="BF304" s="39"/>
      <c r="BG304" s="39"/>
      <c r="BH304" s="39"/>
      <c r="BI304" s="39"/>
      <c r="BJ304" s="39"/>
      <c r="BK304" s="39"/>
      <c r="BL304" s="39"/>
      <c r="BM304" s="39"/>
      <c r="BN304" s="39"/>
      <c r="BO304" s="39"/>
      <c r="BP304" s="39"/>
      <c r="BQ304" s="39"/>
      <c r="BR304" s="39"/>
      <c r="BS304" s="39">
        <v>7</v>
      </c>
      <c r="BT304" s="39"/>
      <c r="BU304" s="39"/>
      <c r="BV304" s="39"/>
      <c r="BW304" s="39"/>
      <c r="BX304" s="39"/>
      <c r="BY304" s="39"/>
      <c r="BZ304" s="39"/>
      <c r="CA304" s="39"/>
      <c r="CB304" s="39"/>
      <c r="CC304" s="39"/>
      <c r="CD304" s="39"/>
      <c r="CE304" s="39"/>
      <c r="CF304" s="39"/>
      <c r="CG304" s="39"/>
      <c r="CH304" s="39"/>
      <c r="CI304" s="39"/>
      <c r="CJ304" s="39"/>
      <c r="CK304" s="39"/>
      <c r="CL304" s="39"/>
      <c r="CM304" s="39"/>
      <c r="CN304" s="39"/>
      <c r="CO304" s="39"/>
      <c r="CP304" s="39"/>
      <c r="CQ304" s="39"/>
      <c r="CR304" s="39"/>
      <c r="CS304" s="39"/>
      <c r="CT304" s="39"/>
      <c r="CU304" s="39"/>
      <c r="CV304" s="39"/>
      <c r="CW304" s="39"/>
      <c r="CX304" s="39"/>
      <c r="CY304" s="39"/>
      <c r="CZ304" s="39"/>
      <c r="DA304" s="39"/>
      <c r="DB304" s="39"/>
      <c r="DC304" s="39"/>
      <c r="DD304" s="39"/>
      <c r="DE304" s="39"/>
      <c r="DF304" s="39"/>
      <c r="DG304" s="39"/>
      <c r="DH304" s="39"/>
      <c r="DI304" s="39"/>
      <c r="DJ304" s="39"/>
      <c r="DK304" s="39"/>
      <c r="DL304" s="39"/>
      <c r="DM304" s="39"/>
      <c r="DN304" s="39"/>
      <c r="DO304" s="39"/>
      <c r="DP304" s="55"/>
    </row>
    <row r="305" spans="1:120" hidden="1" x14ac:dyDescent="0.25">
      <c r="A305" s="35">
        <v>52</v>
      </c>
      <c r="B305" s="36" t="s">
        <v>302</v>
      </c>
      <c r="C305" s="2" t="s">
        <v>40</v>
      </c>
      <c r="D305" s="36" t="s">
        <v>14</v>
      </c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  <c r="AU305" s="36"/>
      <c r="AV305" s="36"/>
      <c r="AW305" s="36"/>
      <c r="AX305" s="36"/>
      <c r="AY305" s="36"/>
      <c r="AZ305" s="36"/>
      <c r="BA305" s="36"/>
      <c r="BB305" s="36"/>
      <c r="BC305" s="36"/>
      <c r="BD305" s="36"/>
      <c r="BE305" s="36"/>
      <c r="BF305" s="36"/>
      <c r="BG305" s="36"/>
      <c r="BH305" s="36"/>
      <c r="BI305" s="36"/>
      <c r="BJ305" s="36"/>
      <c r="BK305" s="36"/>
      <c r="BL305" s="36"/>
      <c r="BM305" s="36"/>
      <c r="BN305" s="36"/>
      <c r="BO305" s="36"/>
      <c r="BP305" s="36"/>
      <c r="BQ305" s="36"/>
      <c r="BR305" s="36"/>
      <c r="BS305" s="36">
        <v>8</v>
      </c>
      <c r="BT305" s="36"/>
      <c r="BU305" s="36"/>
      <c r="BV305" s="36"/>
      <c r="BW305" s="36"/>
      <c r="BX305" s="36"/>
      <c r="BY305" s="36"/>
      <c r="BZ305" s="36"/>
      <c r="CA305" s="36"/>
      <c r="CB305" s="36"/>
      <c r="CC305" s="36"/>
      <c r="CD305" s="36"/>
      <c r="CE305" s="36"/>
      <c r="CF305" s="36"/>
      <c r="CG305" s="36"/>
      <c r="CH305" s="36"/>
      <c r="CI305" s="36"/>
      <c r="CJ305" s="36"/>
      <c r="CK305" s="36"/>
      <c r="CL305" s="36"/>
      <c r="CM305" s="36"/>
      <c r="CN305" s="36"/>
      <c r="CO305" s="36"/>
      <c r="CP305" s="36"/>
      <c r="CQ305" s="36"/>
      <c r="CR305" s="36"/>
      <c r="CS305" s="36"/>
      <c r="CT305" s="36"/>
      <c r="CU305" s="36"/>
      <c r="CV305" s="36"/>
      <c r="CW305" s="36"/>
      <c r="CX305" s="36"/>
      <c r="CY305" s="36"/>
      <c r="CZ305" s="36"/>
      <c r="DA305" s="36"/>
      <c r="DB305" s="36"/>
      <c r="DC305" s="36"/>
      <c r="DD305" s="36"/>
      <c r="DE305" s="36"/>
      <c r="DF305" s="36"/>
      <c r="DG305" s="36"/>
      <c r="DH305" s="36"/>
      <c r="DI305" s="36"/>
      <c r="DJ305" s="36"/>
      <c r="DK305" s="36"/>
      <c r="DL305" s="36"/>
      <c r="DM305" s="36"/>
      <c r="DN305" s="36"/>
      <c r="DO305" s="36"/>
      <c r="DP305" s="55"/>
    </row>
    <row r="306" spans="1:120" hidden="1" x14ac:dyDescent="0.25">
      <c r="A306" s="35">
        <v>56</v>
      </c>
      <c r="B306" s="36" t="s">
        <v>273</v>
      </c>
      <c r="C306" s="36" t="s">
        <v>32</v>
      </c>
      <c r="D306" s="36" t="s">
        <v>146</v>
      </c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  <c r="AR306" s="36"/>
      <c r="AS306" s="36"/>
      <c r="AT306" s="36"/>
      <c r="AU306" s="36"/>
      <c r="AV306" s="36"/>
      <c r="AW306" s="36"/>
      <c r="AX306" s="36"/>
      <c r="AY306" s="36"/>
      <c r="AZ306" s="36"/>
      <c r="BA306" s="36"/>
      <c r="BB306" s="36"/>
      <c r="BC306" s="36"/>
      <c r="BD306" s="36"/>
      <c r="BE306" s="36"/>
      <c r="BF306" s="36"/>
      <c r="BG306" s="36"/>
      <c r="BH306" s="36"/>
      <c r="BI306" s="36"/>
      <c r="BJ306" s="36"/>
      <c r="BK306" s="36"/>
      <c r="BL306" s="36"/>
      <c r="BM306" s="36"/>
      <c r="BN306" s="36"/>
      <c r="BO306" s="36"/>
      <c r="BP306" s="36"/>
      <c r="BQ306" s="36"/>
      <c r="BR306" s="36"/>
      <c r="BS306" s="36">
        <v>9</v>
      </c>
      <c r="BT306" s="36"/>
      <c r="BU306" s="36"/>
      <c r="BV306" s="36"/>
      <c r="BW306" s="36"/>
      <c r="BX306" s="36"/>
      <c r="BY306" s="36"/>
      <c r="BZ306" s="36"/>
      <c r="CA306" s="36"/>
      <c r="CB306" s="36"/>
      <c r="CC306" s="36"/>
      <c r="CD306" s="36"/>
      <c r="CE306" s="36"/>
      <c r="CF306" s="36"/>
      <c r="CG306" s="36"/>
      <c r="CH306" s="36"/>
      <c r="CI306" s="36"/>
      <c r="CJ306" s="36"/>
      <c r="CK306" s="36"/>
      <c r="CL306" s="36"/>
      <c r="CM306" s="36"/>
      <c r="CN306" s="36"/>
      <c r="CO306" s="36"/>
      <c r="CP306" s="36"/>
      <c r="CQ306" s="36"/>
      <c r="CR306" s="36"/>
      <c r="CS306" s="36"/>
      <c r="CT306" s="36"/>
      <c r="CU306" s="36"/>
      <c r="CV306" s="36"/>
      <c r="CW306" s="36"/>
      <c r="CX306" s="36"/>
      <c r="CY306" s="36"/>
      <c r="CZ306" s="36"/>
      <c r="DA306" s="36"/>
      <c r="DB306" s="36"/>
      <c r="DC306" s="36"/>
      <c r="DD306" s="36"/>
      <c r="DE306" s="36"/>
      <c r="DF306" s="36"/>
      <c r="DG306" s="36"/>
      <c r="DH306" s="36"/>
      <c r="DI306" s="36"/>
      <c r="DJ306" s="36"/>
      <c r="DK306" s="36"/>
      <c r="DL306" s="36"/>
      <c r="DM306" s="36"/>
      <c r="DN306" s="36"/>
      <c r="DO306" s="36"/>
      <c r="DP306" s="55"/>
    </row>
    <row r="307" spans="1:120" hidden="1" x14ac:dyDescent="0.25">
      <c r="A307" s="35">
        <v>72</v>
      </c>
      <c r="B307" s="36" t="s">
        <v>221</v>
      </c>
      <c r="C307" s="36" t="s">
        <v>23</v>
      </c>
      <c r="D307" s="36" t="s">
        <v>111</v>
      </c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  <c r="AR307" s="36"/>
      <c r="AS307" s="36"/>
      <c r="AT307" s="36"/>
      <c r="AU307" s="36"/>
      <c r="AV307" s="36"/>
      <c r="AW307" s="36"/>
      <c r="AX307" s="36"/>
      <c r="AY307" s="36"/>
      <c r="AZ307" s="36"/>
      <c r="BA307" s="36"/>
      <c r="BB307" s="36"/>
      <c r="BC307" s="36"/>
      <c r="BD307" s="36"/>
      <c r="BE307" s="36"/>
      <c r="BF307" s="36"/>
      <c r="BG307" s="36"/>
      <c r="BH307" s="36"/>
      <c r="BI307" s="36"/>
      <c r="BJ307" s="36"/>
      <c r="BK307" s="36"/>
      <c r="BL307" s="36"/>
      <c r="BM307" s="36"/>
      <c r="BN307" s="36"/>
      <c r="BO307" s="36"/>
      <c r="BP307" s="36"/>
      <c r="BQ307" s="36"/>
      <c r="BR307" s="36">
        <v>2</v>
      </c>
      <c r="BS307" s="36"/>
      <c r="BT307" s="36"/>
      <c r="BU307" s="36"/>
      <c r="BV307" s="36"/>
      <c r="BW307" s="36"/>
      <c r="BX307" s="36"/>
      <c r="BY307" s="36"/>
      <c r="BZ307" s="36"/>
      <c r="CA307" s="36"/>
      <c r="CB307" s="36"/>
      <c r="CC307" s="36"/>
      <c r="CD307" s="36"/>
      <c r="CE307" s="36"/>
      <c r="CF307" s="36"/>
      <c r="CG307" s="36"/>
      <c r="CH307" s="36"/>
      <c r="CI307" s="36"/>
      <c r="CJ307" s="36"/>
      <c r="CK307" s="36"/>
      <c r="CL307" s="36"/>
      <c r="CM307" s="36"/>
      <c r="CN307" s="36"/>
      <c r="CO307" s="36"/>
      <c r="CP307" s="36"/>
      <c r="CQ307" s="36"/>
      <c r="CR307" s="36"/>
      <c r="CS307" s="36"/>
      <c r="CT307" s="36"/>
      <c r="CU307" s="36"/>
      <c r="CV307" s="36"/>
      <c r="CW307" s="36"/>
      <c r="CX307" s="36"/>
      <c r="CY307" s="36"/>
      <c r="CZ307" s="36"/>
      <c r="DA307" s="36"/>
      <c r="DB307" s="36"/>
      <c r="DC307" s="36"/>
      <c r="DD307" s="36"/>
      <c r="DE307" s="36"/>
      <c r="DF307" s="36"/>
      <c r="DG307" s="36"/>
      <c r="DH307" s="36"/>
      <c r="DI307" s="36"/>
      <c r="DJ307" s="36"/>
      <c r="DK307" s="36"/>
      <c r="DL307" s="36"/>
      <c r="DM307" s="36"/>
      <c r="DN307" s="36"/>
      <c r="DO307" s="36"/>
      <c r="DP307" s="55">
        <v>4</v>
      </c>
    </row>
    <row r="308" spans="1:120" hidden="1" x14ac:dyDescent="0.25">
      <c r="A308" s="35">
        <v>280</v>
      </c>
      <c r="B308" s="36" t="s">
        <v>226</v>
      </c>
      <c r="C308" s="36" t="s">
        <v>92</v>
      </c>
      <c r="D308" s="36" t="s">
        <v>46</v>
      </c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  <c r="AR308" s="36"/>
      <c r="AS308" s="36"/>
      <c r="AT308" s="36"/>
      <c r="AU308" s="36"/>
      <c r="AV308" s="36"/>
      <c r="AW308" s="36"/>
      <c r="AX308" s="36"/>
      <c r="AY308" s="36"/>
      <c r="AZ308" s="36"/>
      <c r="BA308" s="36"/>
      <c r="BB308" s="36"/>
      <c r="BC308" s="36"/>
      <c r="BD308" s="36"/>
      <c r="BE308" s="36"/>
      <c r="BF308" s="36"/>
      <c r="BG308" s="36"/>
      <c r="BH308" s="36"/>
      <c r="BI308" s="36"/>
      <c r="BJ308" s="36"/>
      <c r="BK308" s="36"/>
      <c r="BL308" s="36"/>
      <c r="BM308" s="36"/>
      <c r="BN308" s="36"/>
      <c r="BO308" s="36"/>
      <c r="BP308" s="36"/>
      <c r="BQ308" s="36"/>
      <c r="BR308" s="36">
        <v>4</v>
      </c>
      <c r="BS308" s="36"/>
      <c r="BT308" s="36"/>
      <c r="BU308" s="36"/>
      <c r="BV308" s="36"/>
      <c r="BW308" s="36"/>
      <c r="BX308" s="36"/>
      <c r="BY308" s="36"/>
      <c r="BZ308" s="36"/>
      <c r="CA308" s="36"/>
      <c r="CB308" s="36"/>
      <c r="CC308" s="36"/>
      <c r="CD308" s="36"/>
      <c r="CE308" s="36"/>
      <c r="CF308" s="36"/>
      <c r="CG308" s="36"/>
      <c r="CH308" s="36"/>
      <c r="CI308" s="36"/>
      <c r="CJ308" s="36"/>
      <c r="CK308" s="36"/>
      <c r="CL308" s="36"/>
      <c r="CM308" s="36"/>
      <c r="CN308" s="36"/>
      <c r="CO308" s="36"/>
      <c r="CP308" s="36"/>
      <c r="CQ308" s="36"/>
      <c r="CR308" s="36"/>
      <c r="CS308" s="36"/>
      <c r="CT308" s="36"/>
      <c r="CU308" s="36"/>
      <c r="CV308" s="36"/>
      <c r="CW308" s="36"/>
      <c r="CX308" s="36"/>
      <c r="CY308" s="36"/>
      <c r="CZ308" s="36"/>
      <c r="DA308" s="36"/>
      <c r="DB308" s="36"/>
      <c r="DC308" s="36"/>
      <c r="DD308" s="36"/>
      <c r="DE308" s="36"/>
      <c r="DF308" s="36"/>
      <c r="DG308" s="36"/>
      <c r="DH308" s="36"/>
      <c r="DI308" s="36"/>
      <c r="DJ308" s="36"/>
      <c r="DK308" s="36"/>
      <c r="DL308" s="36"/>
      <c r="DM308" s="36"/>
      <c r="DN308" s="36"/>
      <c r="DO308" s="36"/>
      <c r="DP308" s="56">
        <v>2</v>
      </c>
    </row>
    <row r="309" spans="1:120" hidden="1" x14ac:dyDescent="0.25">
      <c r="A309" s="35">
        <v>55</v>
      </c>
      <c r="B309" s="36" t="s">
        <v>336</v>
      </c>
      <c r="C309" s="36" t="s">
        <v>23</v>
      </c>
      <c r="D309" s="36" t="s">
        <v>150</v>
      </c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  <c r="AR309" s="36"/>
      <c r="AS309" s="36"/>
      <c r="AT309" s="36"/>
      <c r="AU309" s="36"/>
      <c r="AV309" s="36"/>
      <c r="AW309" s="36"/>
      <c r="AX309" s="36"/>
      <c r="AY309" s="36"/>
      <c r="AZ309" s="36"/>
      <c r="BA309" s="36"/>
      <c r="BB309" s="36"/>
      <c r="BC309" s="36"/>
      <c r="BD309" s="36"/>
      <c r="BE309" s="36"/>
      <c r="BF309" s="36"/>
      <c r="BG309" s="36"/>
      <c r="BH309" s="36"/>
      <c r="BI309" s="36"/>
      <c r="BJ309" s="36"/>
      <c r="BK309" s="36"/>
      <c r="BL309" s="36"/>
      <c r="BM309" s="36"/>
      <c r="BN309" s="36"/>
      <c r="BO309" s="36"/>
      <c r="BP309" s="36"/>
      <c r="BQ309" s="36">
        <v>2</v>
      </c>
      <c r="BR309" s="36"/>
      <c r="BS309" s="36"/>
      <c r="BT309" s="36"/>
      <c r="BU309" s="36"/>
      <c r="BV309" s="36"/>
      <c r="BW309" s="36"/>
      <c r="BX309" s="36"/>
      <c r="BY309" s="36"/>
      <c r="BZ309" s="36"/>
      <c r="CA309" s="36"/>
      <c r="CB309" s="36"/>
      <c r="CC309" s="36"/>
      <c r="CD309" s="36"/>
      <c r="CE309" s="36"/>
      <c r="CF309" s="36"/>
      <c r="CG309" s="36"/>
      <c r="CH309" s="36"/>
      <c r="CI309" s="36"/>
      <c r="CJ309" s="36"/>
      <c r="CK309" s="36"/>
      <c r="CL309" s="36"/>
      <c r="CM309" s="36"/>
      <c r="CN309" s="36"/>
      <c r="CO309" s="36"/>
      <c r="CP309" s="36"/>
      <c r="CQ309" s="36"/>
      <c r="CR309" s="36"/>
      <c r="CS309" s="36"/>
      <c r="CT309" s="36"/>
      <c r="CU309" s="36"/>
      <c r="CV309" s="36"/>
      <c r="CW309" s="36"/>
      <c r="CX309" s="36"/>
      <c r="CY309" s="36"/>
      <c r="CZ309" s="36"/>
      <c r="DA309" s="36"/>
      <c r="DB309" s="36"/>
      <c r="DC309" s="36"/>
      <c r="DD309" s="36"/>
      <c r="DE309" s="36"/>
      <c r="DF309" s="36"/>
      <c r="DG309" s="36"/>
      <c r="DH309" s="36"/>
      <c r="DI309" s="36"/>
      <c r="DJ309" s="36"/>
      <c r="DK309" s="36"/>
      <c r="DL309" s="36"/>
      <c r="DM309" s="36"/>
      <c r="DN309" s="36"/>
      <c r="DO309" s="36"/>
      <c r="DP309" s="56">
        <v>2</v>
      </c>
    </row>
    <row r="310" spans="1:120" hidden="1" x14ac:dyDescent="0.25">
      <c r="A310" s="38">
        <v>55</v>
      </c>
      <c r="B310" s="39" t="s">
        <v>336</v>
      </c>
      <c r="C310" s="36" t="s">
        <v>23</v>
      </c>
      <c r="D310" s="39" t="s">
        <v>150</v>
      </c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/>
      <c r="AZ310" s="39"/>
      <c r="BA310" s="39"/>
      <c r="BB310" s="39"/>
      <c r="BC310" s="39"/>
      <c r="BD310" s="39"/>
      <c r="BE310" s="39"/>
      <c r="BF310" s="39"/>
      <c r="BG310" s="39"/>
      <c r="BH310" s="39"/>
      <c r="BI310" s="39"/>
      <c r="BJ310" s="39"/>
      <c r="BK310" s="39"/>
      <c r="BL310" s="39"/>
      <c r="BM310" s="39"/>
      <c r="BN310" s="39"/>
      <c r="BO310" s="39"/>
      <c r="BP310" s="39">
        <v>3</v>
      </c>
      <c r="BQ310" s="39"/>
      <c r="BR310" s="39"/>
      <c r="BS310" s="39"/>
      <c r="BT310" s="39"/>
      <c r="BU310" s="39"/>
      <c r="BV310" s="39"/>
      <c r="BW310" s="39"/>
      <c r="BX310" s="39"/>
      <c r="BY310" s="39"/>
      <c r="BZ310" s="39"/>
      <c r="CA310" s="39"/>
      <c r="CB310" s="39"/>
      <c r="CC310" s="39"/>
      <c r="CD310" s="39"/>
      <c r="CE310" s="39"/>
      <c r="CF310" s="39"/>
      <c r="CG310" s="39"/>
      <c r="CH310" s="39"/>
      <c r="CI310" s="39"/>
      <c r="CJ310" s="39"/>
      <c r="CK310" s="39"/>
      <c r="CL310" s="39"/>
      <c r="CM310" s="39"/>
      <c r="CN310" s="39"/>
      <c r="CO310" s="39"/>
      <c r="CP310" s="39"/>
      <c r="CQ310" s="39"/>
      <c r="CR310" s="39"/>
      <c r="CS310" s="39"/>
      <c r="CT310" s="39"/>
      <c r="CU310" s="39"/>
      <c r="CV310" s="39"/>
      <c r="CW310" s="39"/>
      <c r="CX310" s="39"/>
      <c r="CY310" s="39"/>
      <c r="CZ310" s="39"/>
      <c r="DA310" s="39"/>
      <c r="DB310" s="39"/>
      <c r="DC310" s="39"/>
      <c r="DD310" s="39"/>
      <c r="DE310" s="39"/>
      <c r="DF310" s="39"/>
      <c r="DG310" s="39"/>
      <c r="DH310" s="39"/>
      <c r="DI310" s="39"/>
      <c r="DJ310" s="39"/>
      <c r="DK310" s="39"/>
      <c r="DL310" s="39"/>
      <c r="DM310" s="39"/>
      <c r="DN310" s="39"/>
      <c r="DO310" s="39"/>
      <c r="DP310" s="55">
        <v>2</v>
      </c>
    </row>
    <row r="311" spans="1:120" hidden="1" x14ac:dyDescent="0.25">
      <c r="A311" s="35">
        <v>81</v>
      </c>
      <c r="B311" s="36" t="s">
        <v>345</v>
      </c>
      <c r="C311" s="36" t="s">
        <v>23</v>
      </c>
      <c r="D311" s="36" t="s">
        <v>175</v>
      </c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  <c r="AR311" s="36"/>
      <c r="AS311" s="36"/>
      <c r="AT311" s="36"/>
      <c r="AU311" s="36"/>
      <c r="AV311" s="36"/>
      <c r="AW311" s="36"/>
      <c r="AX311" s="36"/>
      <c r="AY311" s="36"/>
      <c r="AZ311" s="36"/>
      <c r="BA311" s="36"/>
      <c r="BB311" s="36"/>
      <c r="BC311" s="36"/>
      <c r="BD311" s="36"/>
      <c r="BE311" s="36"/>
      <c r="BF311" s="36"/>
      <c r="BG311" s="36"/>
      <c r="BH311" s="36"/>
      <c r="BI311" s="36"/>
      <c r="BJ311" s="36"/>
      <c r="BK311" s="36"/>
      <c r="BL311" s="36"/>
      <c r="BM311" s="36"/>
      <c r="BN311" s="36"/>
      <c r="BO311" s="36"/>
      <c r="BP311" s="36">
        <v>5</v>
      </c>
      <c r="BQ311" s="36"/>
      <c r="BR311" s="36"/>
      <c r="BS311" s="36"/>
      <c r="BT311" s="36"/>
      <c r="BU311" s="36"/>
      <c r="BV311" s="36"/>
      <c r="BW311" s="36"/>
      <c r="BX311" s="36"/>
      <c r="BY311" s="36"/>
      <c r="BZ311" s="36"/>
      <c r="CA311" s="36"/>
      <c r="CB311" s="36"/>
      <c r="CC311" s="36"/>
      <c r="CD311" s="36"/>
      <c r="CE311" s="36"/>
      <c r="CF311" s="36"/>
      <c r="CG311" s="36"/>
      <c r="CH311" s="36"/>
      <c r="CI311" s="36"/>
      <c r="CJ311" s="36"/>
      <c r="CK311" s="36"/>
      <c r="CL311" s="36"/>
      <c r="CM311" s="36"/>
      <c r="CN311" s="36"/>
      <c r="CO311" s="36"/>
      <c r="CP311" s="36"/>
      <c r="CQ311" s="36"/>
      <c r="CR311" s="36"/>
      <c r="CS311" s="36"/>
      <c r="CT311" s="36"/>
      <c r="CU311" s="36"/>
      <c r="CV311" s="36"/>
      <c r="CW311" s="36"/>
      <c r="CX311" s="36"/>
      <c r="CY311" s="36"/>
      <c r="CZ311" s="36"/>
      <c r="DA311" s="36"/>
      <c r="DB311" s="36"/>
      <c r="DC311" s="36"/>
      <c r="DD311" s="36"/>
      <c r="DE311" s="36"/>
      <c r="DF311" s="36"/>
      <c r="DG311" s="36"/>
      <c r="DH311" s="36"/>
      <c r="DI311" s="36"/>
      <c r="DJ311" s="36"/>
      <c r="DK311" s="36"/>
      <c r="DL311" s="36"/>
      <c r="DM311" s="36"/>
      <c r="DN311" s="36"/>
      <c r="DO311" s="36"/>
      <c r="DP311" s="55">
        <v>1</v>
      </c>
    </row>
    <row r="312" spans="1:120" hidden="1" x14ac:dyDescent="0.25">
      <c r="A312" s="35">
        <v>84</v>
      </c>
      <c r="B312" s="36" t="s">
        <v>271</v>
      </c>
      <c r="C312" s="36" t="s">
        <v>23</v>
      </c>
      <c r="D312" s="36" t="s">
        <v>53</v>
      </c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  <c r="AR312" s="36"/>
      <c r="AS312" s="36"/>
      <c r="AT312" s="36"/>
      <c r="AU312" s="36"/>
      <c r="AV312" s="36"/>
      <c r="AW312" s="36"/>
      <c r="AX312" s="36"/>
      <c r="AY312" s="36"/>
      <c r="AZ312" s="36"/>
      <c r="BA312" s="36"/>
      <c r="BB312" s="36"/>
      <c r="BC312" s="36"/>
      <c r="BD312" s="36"/>
      <c r="BE312" s="36"/>
      <c r="BF312" s="36"/>
      <c r="BG312" s="36"/>
      <c r="BH312" s="36"/>
      <c r="BI312" s="36"/>
      <c r="BJ312" s="36"/>
      <c r="BK312" s="36"/>
      <c r="BL312" s="36"/>
      <c r="BM312" s="36"/>
      <c r="BN312" s="36"/>
      <c r="BO312" s="36"/>
      <c r="BP312" s="36">
        <v>6</v>
      </c>
      <c r="BQ312" s="36"/>
      <c r="BR312" s="36"/>
      <c r="BS312" s="36"/>
      <c r="BT312" s="36"/>
      <c r="BU312" s="36"/>
      <c r="BV312" s="36"/>
      <c r="BW312" s="36"/>
      <c r="BX312" s="36"/>
      <c r="BY312" s="36"/>
      <c r="BZ312" s="36"/>
      <c r="CA312" s="36"/>
      <c r="CB312" s="36"/>
      <c r="CC312" s="36"/>
      <c r="CD312" s="36"/>
      <c r="CE312" s="36"/>
      <c r="CF312" s="36"/>
      <c r="CG312" s="36"/>
      <c r="CH312" s="36"/>
      <c r="CI312" s="36"/>
      <c r="CJ312" s="36"/>
      <c r="CK312" s="36"/>
      <c r="CL312" s="36"/>
      <c r="CM312" s="36"/>
      <c r="CN312" s="36"/>
      <c r="CO312" s="36"/>
      <c r="CP312" s="36"/>
      <c r="CQ312" s="36"/>
      <c r="CR312" s="36"/>
      <c r="CS312" s="36"/>
      <c r="CT312" s="36"/>
      <c r="CU312" s="36"/>
      <c r="CV312" s="36"/>
      <c r="CW312" s="36"/>
      <c r="CX312" s="36"/>
      <c r="CY312" s="36"/>
      <c r="CZ312" s="36"/>
      <c r="DA312" s="36"/>
      <c r="DB312" s="36"/>
      <c r="DC312" s="36"/>
      <c r="DD312" s="36"/>
      <c r="DE312" s="36"/>
      <c r="DF312" s="36"/>
      <c r="DG312" s="36"/>
      <c r="DH312" s="36"/>
      <c r="DI312" s="36"/>
      <c r="DJ312" s="36"/>
      <c r="DK312" s="36"/>
      <c r="DL312" s="36"/>
      <c r="DM312" s="36"/>
      <c r="DN312" s="36"/>
      <c r="DO312" s="36"/>
      <c r="DP312" s="55">
        <v>1</v>
      </c>
    </row>
    <row r="313" spans="1:120" hidden="1" x14ac:dyDescent="0.25">
      <c r="A313" s="35">
        <v>80</v>
      </c>
      <c r="B313" s="36" t="s">
        <v>315</v>
      </c>
      <c r="C313" s="2" t="s">
        <v>30</v>
      </c>
      <c r="D313" s="36" t="s">
        <v>12</v>
      </c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  <c r="AR313" s="36"/>
      <c r="AS313" s="36"/>
      <c r="AT313" s="36"/>
      <c r="AU313" s="36"/>
      <c r="AV313" s="36"/>
      <c r="AW313" s="36"/>
      <c r="AX313" s="36"/>
      <c r="AY313" s="36"/>
      <c r="AZ313" s="36"/>
      <c r="BA313" s="36"/>
      <c r="BB313" s="36"/>
      <c r="BC313" s="36"/>
      <c r="BD313" s="36"/>
      <c r="BE313" s="36"/>
      <c r="BF313" s="36"/>
      <c r="BG313" s="36"/>
      <c r="BH313" s="36"/>
      <c r="BI313" s="36"/>
      <c r="BJ313" s="36"/>
      <c r="BK313" s="36"/>
      <c r="BL313" s="36"/>
      <c r="BM313" s="36"/>
      <c r="BN313" s="36"/>
      <c r="BO313" s="36">
        <v>1</v>
      </c>
      <c r="BP313" s="36"/>
      <c r="BQ313" s="36"/>
      <c r="BR313" s="36"/>
      <c r="BS313" s="36"/>
      <c r="BT313" s="36"/>
      <c r="BU313" s="36"/>
      <c r="BV313" s="36"/>
      <c r="BW313" s="36"/>
      <c r="BX313" s="36"/>
      <c r="BY313" s="36"/>
      <c r="BZ313" s="36"/>
      <c r="CA313" s="36"/>
      <c r="CB313" s="36"/>
      <c r="CC313" s="36"/>
      <c r="CD313" s="36"/>
      <c r="CE313" s="36"/>
      <c r="CF313" s="36"/>
      <c r="CG313" s="36"/>
      <c r="CH313" s="36"/>
      <c r="CI313" s="36"/>
      <c r="CJ313" s="36"/>
      <c r="CK313" s="36"/>
      <c r="CL313" s="36"/>
      <c r="CM313" s="36"/>
      <c r="CN313" s="36"/>
      <c r="CO313" s="36"/>
      <c r="CP313" s="36"/>
      <c r="CQ313" s="36"/>
      <c r="CR313" s="36"/>
      <c r="CS313" s="36"/>
      <c r="CT313" s="36"/>
      <c r="CU313" s="36"/>
      <c r="CV313" s="36"/>
      <c r="CW313" s="36"/>
      <c r="CX313" s="36"/>
      <c r="CY313" s="36"/>
      <c r="CZ313" s="36"/>
      <c r="DA313" s="36"/>
      <c r="DB313" s="36"/>
      <c r="DC313" s="36"/>
      <c r="DD313" s="36"/>
      <c r="DE313" s="36"/>
      <c r="DF313" s="36"/>
      <c r="DG313" s="36"/>
      <c r="DH313" s="36"/>
      <c r="DI313" s="36"/>
      <c r="DJ313" s="36"/>
      <c r="DK313" s="36"/>
      <c r="DL313" s="36"/>
      <c r="DM313" s="36"/>
      <c r="DN313" s="36"/>
      <c r="DO313" s="36"/>
      <c r="DP313" s="55">
        <v>3</v>
      </c>
    </row>
    <row r="314" spans="1:120" hidden="1" x14ac:dyDescent="0.25">
      <c r="A314" s="35">
        <v>81</v>
      </c>
      <c r="B314" s="36" t="s">
        <v>345</v>
      </c>
      <c r="C314" s="36" t="s">
        <v>23</v>
      </c>
      <c r="D314" s="36" t="s">
        <v>175</v>
      </c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  <c r="AR314" s="36"/>
      <c r="AS314" s="36"/>
      <c r="AT314" s="36"/>
      <c r="AU314" s="36"/>
      <c r="AV314" s="36"/>
      <c r="AW314" s="36"/>
      <c r="AX314" s="36"/>
      <c r="AY314" s="36"/>
      <c r="AZ314" s="36"/>
      <c r="BA314" s="36"/>
      <c r="BB314" s="36"/>
      <c r="BC314" s="36"/>
      <c r="BD314" s="36"/>
      <c r="BE314" s="36"/>
      <c r="BF314" s="36"/>
      <c r="BG314" s="36"/>
      <c r="BH314" s="36"/>
      <c r="BI314" s="36"/>
      <c r="BJ314" s="36"/>
      <c r="BK314" s="36"/>
      <c r="BL314" s="36"/>
      <c r="BM314" s="36"/>
      <c r="BN314" s="36"/>
      <c r="BO314" s="36">
        <v>2</v>
      </c>
      <c r="BP314" s="36"/>
      <c r="BQ314" s="36"/>
      <c r="BR314" s="36"/>
      <c r="BS314" s="36"/>
      <c r="BT314" s="36"/>
      <c r="BU314" s="36"/>
      <c r="BV314" s="36"/>
      <c r="BW314" s="36"/>
      <c r="BX314" s="36"/>
      <c r="BY314" s="36"/>
      <c r="BZ314" s="36"/>
      <c r="CA314" s="36"/>
      <c r="CB314" s="36"/>
      <c r="CC314" s="36"/>
      <c r="CD314" s="36"/>
      <c r="CE314" s="36"/>
      <c r="CF314" s="36"/>
      <c r="CG314" s="36"/>
      <c r="CH314" s="36"/>
      <c r="CI314" s="36"/>
      <c r="CJ314" s="36"/>
      <c r="CK314" s="36"/>
      <c r="CL314" s="36"/>
      <c r="CM314" s="36"/>
      <c r="CN314" s="36"/>
      <c r="CO314" s="36"/>
      <c r="CP314" s="36"/>
      <c r="CQ314" s="36"/>
      <c r="CR314" s="36"/>
      <c r="CS314" s="36"/>
      <c r="CT314" s="36"/>
      <c r="CU314" s="36"/>
      <c r="CV314" s="36"/>
      <c r="CW314" s="36"/>
      <c r="CX314" s="36"/>
      <c r="CY314" s="36"/>
      <c r="CZ314" s="36"/>
      <c r="DA314" s="36"/>
      <c r="DB314" s="36"/>
      <c r="DC314" s="36"/>
      <c r="DD314" s="36"/>
      <c r="DE314" s="36"/>
      <c r="DF314" s="36"/>
      <c r="DG314" s="36"/>
      <c r="DH314" s="36"/>
      <c r="DI314" s="36"/>
      <c r="DJ314" s="36"/>
      <c r="DK314" s="36"/>
      <c r="DL314" s="36"/>
      <c r="DM314" s="36"/>
      <c r="DN314" s="36"/>
      <c r="DO314" s="36"/>
      <c r="DP314" s="55">
        <v>2</v>
      </c>
    </row>
    <row r="315" spans="1:120" hidden="1" x14ac:dyDescent="0.25">
      <c r="A315" s="38">
        <v>279</v>
      </c>
      <c r="B315" s="39" t="s">
        <v>251</v>
      </c>
      <c r="C315" s="36" t="s">
        <v>35</v>
      </c>
      <c r="D315" s="39" t="s">
        <v>20</v>
      </c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  <c r="AM315" s="39"/>
      <c r="AN315" s="39"/>
      <c r="AO315" s="39"/>
      <c r="AP315" s="39"/>
      <c r="AQ315" s="39"/>
      <c r="AR315" s="39"/>
      <c r="AS315" s="39"/>
      <c r="AT315" s="39"/>
      <c r="AU315" s="39"/>
      <c r="AV315" s="39"/>
      <c r="AW315" s="39"/>
      <c r="AX315" s="39"/>
      <c r="AY315" s="39"/>
      <c r="AZ315" s="39"/>
      <c r="BA315" s="39"/>
      <c r="BB315" s="39"/>
      <c r="BC315" s="39"/>
      <c r="BD315" s="39"/>
      <c r="BE315" s="39"/>
      <c r="BF315" s="39"/>
      <c r="BG315" s="39"/>
      <c r="BH315" s="39"/>
      <c r="BI315" s="39"/>
      <c r="BJ315" s="39"/>
      <c r="BK315" s="39"/>
      <c r="BL315" s="39"/>
      <c r="BM315" s="39"/>
      <c r="BN315" s="39"/>
      <c r="BO315" s="39">
        <v>4</v>
      </c>
      <c r="BP315" s="39"/>
      <c r="BQ315" s="39"/>
      <c r="BR315" s="39"/>
      <c r="BS315" s="39"/>
      <c r="BT315" s="39"/>
      <c r="BU315" s="39"/>
      <c r="BV315" s="39"/>
      <c r="BW315" s="39"/>
      <c r="BX315" s="39"/>
      <c r="BY315" s="39"/>
      <c r="BZ315" s="39"/>
      <c r="CA315" s="39"/>
      <c r="CB315" s="39"/>
      <c r="CC315" s="39"/>
      <c r="CD315" s="39"/>
      <c r="CE315" s="39"/>
      <c r="CF315" s="39"/>
      <c r="CG315" s="39"/>
      <c r="CH315" s="39"/>
      <c r="CI315" s="39"/>
      <c r="CJ315" s="39"/>
      <c r="CK315" s="39"/>
      <c r="CL315" s="39"/>
      <c r="CM315" s="39"/>
      <c r="CN315" s="39"/>
      <c r="CO315" s="39"/>
      <c r="CP315" s="39"/>
      <c r="CQ315" s="39"/>
      <c r="CR315" s="39"/>
      <c r="CS315" s="39"/>
      <c r="CT315" s="39"/>
      <c r="CU315" s="39"/>
      <c r="CV315" s="39"/>
      <c r="CW315" s="39"/>
      <c r="CX315" s="39"/>
      <c r="CY315" s="39"/>
      <c r="CZ315" s="39"/>
      <c r="DA315" s="39"/>
      <c r="DB315" s="39"/>
      <c r="DC315" s="39"/>
      <c r="DD315" s="39"/>
      <c r="DE315" s="39"/>
      <c r="DF315" s="39"/>
      <c r="DG315" s="39"/>
      <c r="DH315" s="39"/>
      <c r="DI315" s="39"/>
      <c r="DJ315" s="39"/>
      <c r="DK315" s="39"/>
      <c r="DL315" s="39"/>
      <c r="DM315" s="39"/>
      <c r="DN315" s="39"/>
      <c r="DO315" s="39"/>
      <c r="DP315" s="55">
        <v>1</v>
      </c>
    </row>
    <row r="316" spans="1:120" hidden="1" x14ac:dyDescent="0.25">
      <c r="A316" s="35">
        <v>84</v>
      </c>
      <c r="B316" s="36" t="s">
        <v>271</v>
      </c>
      <c r="C316" s="36" t="s">
        <v>23</v>
      </c>
      <c r="D316" s="36" t="s">
        <v>53</v>
      </c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  <c r="AR316" s="36"/>
      <c r="AS316" s="36"/>
      <c r="AT316" s="36"/>
      <c r="AU316" s="36"/>
      <c r="AV316" s="36"/>
      <c r="AW316" s="36"/>
      <c r="AX316" s="36"/>
      <c r="AY316" s="36"/>
      <c r="AZ316" s="36"/>
      <c r="BA316" s="36"/>
      <c r="BB316" s="36"/>
      <c r="BC316" s="36"/>
      <c r="BD316" s="36"/>
      <c r="BE316" s="36"/>
      <c r="BF316" s="36"/>
      <c r="BG316" s="36"/>
      <c r="BH316" s="36"/>
      <c r="BI316" s="36"/>
      <c r="BJ316" s="36"/>
      <c r="BK316" s="36"/>
      <c r="BL316" s="36"/>
      <c r="BM316" s="36"/>
      <c r="BN316" s="36"/>
      <c r="BO316" s="36">
        <v>7</v>
      </c>
      <c r="BP316" s="36"/>
      <c r="BQ316" s="36"/>
      <c r="BR316" s="36"/>
      <c r="BS316" s="36"/>
      <c r="BT316" s="36"/>
      <c r="BU316" s="36"/>
      <c r="BV316" s="36"/>
      <c r="BW316" s="36"/>
      <c r="BX316" s="36"/>
      <c r="BY316" s="36"/>
      <c r="BZ316" s="36"/>
      <c r="CA316" s="36"/>
      <c r="CB316" s="36"/>
      <c r="CC316" s="36"/>
      <c r="CD316" s="36"/>
      <c r="CE316" s="36"/>
      <c r="CF316" s="36"/>
      <c r="CG316" s="36"/>
      <c r="CH316" s="36"/>
      <c r="CI316" s="36"/>
      <c r="CJ316" s="36"/>
      <c r="CK316" s="36"/>
      <c r="CL316" s="36"/>
      <c r="CM316" s="36"/>
      <c r="CN316" s="36"/>
      <c r="CO316" s="36"/>
      <c r="CP316" s="36"/>
      <c r="CQ316" s="36"/>
      <c r="CR316" s="36"/>
      <c r="CS316" s="36"/>
      <c r="CT316" s="36"/>
      <c r="CU316" s="36"/>
      <c r="CV316" s="36"/>
      <c r="CW316" s="36"/>
      <c r="CX316" s="36"/>
      <c r="CY316" s="36"/>
      <c r="CZ316" s="36"/>
      <c r="DA316" s="36"/>
      <c r="DB316" s="36"/>
      <c r="DC316" s="36"/>
      <c r="DD316" s="36"/>
      <c r="DE316" s="36"/>
      <c r="DF316" s="36"/>
      <c r="DG316" s="36"/>
      <c r="DH316" s="36"/>
      <c r="DI316" s="36"/>
      <c r="DJ316" s="36"/>
      <c r="DK316" s="36"/>
      <c r="DL316" s="36"/>
      <c r="DM316" s="36"/>
      <c r="DN316" s="36"/>
      <c r="DO316" s="36"/>
      <c r="DP316" s="56"/>
    </row>
    <row r="317" spans="1:120" hidden="1" x14ac:dyDescent="0.25">
      <c r="A317" s="35">
        <v>81</v>
      </c>
      <c r="B317" s="36" t="s">
        <v>345</v>
      </c>
      <c r="C317" s="36" t="s">
        <v>23</v>
      </c>
      <c r="D317" s="36" t="s">
        <v>175</v>
      </c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  <c r="AU317" s="36"/>
      <c r="AV317" s="36"/>
      <c r="AW317" s="36"/>
      <c r="AX317" s="36"/>
      <c r="AY317" s="36"/>
      <c r="AZ317" s="36"/>
      <c r="BA317" s="36"/>
      <c r="BB317" s="36"/>
      <c r="BC317" s="36"/>
      <c r="BD317" s="36"/>
      <c r="BE317" s="36"/>
      <c r="BF317" s="36"/>
      <c r="BG317" s="36"/>
      <c r="BH317" s="36"/>
      <c r="BI317" s="36"/>
      <c r="BJ317" s="36"/>
      <c r="BK317" s="36"/>
      <c r="BL317" s="36"/>
      <c r="BM317" s="36"/>
      <c r="BN317" s="36">
        <v>1</v>
      </c>
      <c r="BO317" s="36"/>
      <c r="BP317" s="36"/>
      <c r="BQ317" s="36"/>
      <c r="BR317" s="36"/>
      <c r="BS317" s="36"/>
      <c r="BT317" s="36"/>
      <c r="BU317" s="36"/>
      <c r="BV317" s="36"/>
      <c r="BW317" s="36"/>
      <c r="BX317" s="36"/>
      <c r="BY317" s="36"/>
      <c r="BZ317" s="36"/>
      <c r="CA317" s="36"/>
      <c r="CB317" s="36"/>
      <c r="CC317" s="36"/>
      <c r="CD317" s="36"/>
      <c r="CE317" s="36"/>
      <c r="CF317" s="36"/>
      <c r="CG317" s="36"/>
      <c r="CH317" s="36"/>
      <c r="CI317" s="36"/>
      <c r="CJ317" s="36"/>
      <c r="CK317" s="36"/>
      <c r="CL317" s="36"/>
      <c r="CM317" s="36"/>
      <c r="CN317" s="36"/>
      <c r="CO317" s="36"/>
      <c r="CP317" s="36"/>
      <c r="CQ317" s="36"/>
      <c r="CR317" s="36"/>
      <c r="CS317" s="36"/>
      <c r="CT317" s="36"/>
      <c r="CU317" s="36"/>
      <c r="CV317" s="36"/>
      <c r="CW317" s="36"/>
      <c r="CX317" s="36"/>
      <c r="CY317" s="36"/>
      <c r="CZ317" s="36"/>
      <c r="DA317" s="36"/>
      <c r="DB317" s="36"/>
      <c r="DC317" s="36"/>
      <c r="DD317" s="36"/>
      <c r="DE317" s="36"/>
      <c r="DF317" s="36"/>
      <c r="DG317" s="36"/>
      <c r="DH317" s="36"/>
      <c r="DI317" s="36"/>
      <c r="DJ317" s="36"/>
      <c r="DK317" s="36"/>
      <c r="DL317" s="36"/>
      <c r="DM317" s="36"/>
      <c r="DN317" s="36"/>
      <c r="DO317" s="36"/>
      <c r="DP317" s="56">
        <v>3</v>
      </c>
    </row>
    <row r="318" spans="1:120" hidden="1" x14ac:dyDescent="0.25">
      <c r="A318" s="35">
        <v>279</v>
      </c>
      <c r="B318" s="36" t="s">
        <v>251</v>
      </c>
      <c r="C318" s="36" t="s">
        <v>35</v>
      </c>
      <c r="D318" s="36" t="s">
        <v>20</v>
      </c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  <c r="AR318" s="36"/>
      <c r="AS318" s="36"/>
      <c r="AT318" s="36"/>
      <c r="AU318" s="36"/>
      <c r="AV318" s="36"/>
      <c r="AW318" s="36"/>
      <c r="AX318" s="36"/>
      <c r="AY318" s="36"/>
      <c r="AZ318" s="36"/>
      <c r="BA318" s="36"/>
      <c r="BB318" s="36"/>
      <c r="BC318" s="36"/>
      <c r="BD318" s="36"/>
      <c r="BE318" s="36"/>
      <c r="BF318" s="36"/>
      <c r="BG318" s="36"/>
      <c r="BH318" s="36"/>
      <c r="BI318" s="36"/>
      <c r="BJ318" s="36"/>
      <c r="BK318" s="36"/>
      <c r="BL318" s="36"/>
      <c r="BM318" s="36"/>
      <c r="BN318" s="36">
        <v>3</v>
      </c>
      <c r="BO318" s="36"/>
      <c r="BP318" s="36"/>
      <c r="BQ318" s="36"/>
      <c r="BR318" s="36"/>
      <c r="BS318" s="36"/>
      <c r="BT318" s="36"/>
      <c r="BU318" s="36"/>
      <c r="BV318" s="36"/>
      <c r="BW318" s="36"/>
      <c r="BX318" s="36"/>
      <c r="BY318" s="36"/>
      <c r="BZ318" s="36"/>
      <c r="CA318" s="36"/>
      <c r="CB318" s="36"/>
      <c r="CC318" s="36"/>
      <c r="CD318" s="36"/>
      <c r="CE318" s="36"/>
      <c r="CF318" s="36"/>
      <c r="CG318" s="36"/>
      <c r="CH318" s="36"/>
      <c r="CI318" s="36"/>
      <c r="CJ318" s="36"/>
      <c r="CK318" s="36"/>
      <c r="CL318" s="36"/>
      <c r="CM318" s="36"/>
      <c r="CN318" s="36"/>
      <c r="CO318" s="36"/>
      <c r="CP318" s="36"/>
      <c r="CQ318" s="36"/>
      <c r="CR318" s="36"/>
      <c r="CS318" s="36"/>
      <c r="CT318" s="36"/>
      <c r="CU318" s="36"/>
      <c r="CV318" s="36"/>
      <c r="CW318" s="36"/>
      <c r="CX318" s="36"/>
      <c r="CY318" s="36"/>
      <c r="CZ318" s="36"/>
      <c r="DA318" s="36"/>
      <c r="DB318" s="36"/>
      <c r="DC318" s="36"/>
      <c r="DD318" s="36"/>
      <c r="DE318" s="36"/>
      <c r="DF318" s="36"/>
      <c r="DG318" s="36"/>
      <c r="DH318" s="36"/>
      <c r="DI318" s="36"/>
      <c r="DJ318" s="36"/>
      <c r="DK318" s="36"/>
      <c r="DL318" s="36"/>
      <c r="DM318" s="36"/>
      <c r="DN318" s="36"/>
      <c r="DO318" s="36"/>
      <c r="DP318" s="55">
        <v>2</v>
      </c>
    </row>
    <row r="319" spans="1:120" hidden="1" x14ac:dyDescent="0.25">
      <c r="A319" s="35">
        <v>84</v>
      </c>
      <c r="B319" s="36" t="s">
        <v>271</v>
      </c>
      <c r="C319" s="36" t="s">
        <v>23</v>
      </c>
      <c r="D319" s="36" t="s">
        <v>53</v>
      </c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  <c r="AR319" s="36"/>
      <c r="AS319" s="36"/>
      <c r="AT319" s="36"/>
      <c r="AU319" s="36"/>
      <c r="AV319" s="36"/>
      <c r="AW319" s="36"/>
      <c r="AX319" s="36"/>
      <c r="AY319" s="36"/>
      <c r="AZ319" s="36"/>
      <c r="BA319" s="36"/>
      <c r="BB319" s="36"/>
      <c r="BC319" s="36"/>
      <c r="BD319" s="36"/>
      <c r="BE319" s="36"/>
      <c r="BF319" s="36"/>
      <c r="BG319" s="36"/>
      <c r="BH319" s="36"/>
      <c r="BI319" s="36"/>
      <c r="BJ319" s="36"/>
      <c r="BK319" s="36"/>
      <c r="BL319" s="36"/>
      <c r="BM319" s="36"/>
      <c r="BN319" s="36">
        <v>8</v>
      </c>
      <c r="BO319" s="36"/>
      <c r="BP319" s="36"/>
      <c r="BQ319" s="36"/>
      <c r="BR319" s="36"/>
      <c r="BS319" s="36"/>
      <c r="BT319" s="36"/>
      <c r="BU319" s="36"/>
      <c r="BV319" s="36"/>
      <c r="BW319" s="36"/>
      <c r="BX319" s="36"/>
      <c r="BY319" s="36"/>
      <c r="BZ319" s="36"/>
      <c r="CA319" s="36"/>
      <c r="CB319" s="36"/>
      <c r="CC319" s="36"/>
      <c r="CD319" s="36"/>
      <c r="CE319" s="36"/>
      <c r="CF319" s="36"/>
      <c r="CG319" s="36"/>
      <c r="CH319" s="36"/>
      <c r="CI319" s="36"/>
      <c r="CJ319" s="36"/>
      <c r="CK319" s="36"/>
      <c r="CL319" s="36"/>
      <c r="CM319" s="36"/>
      <c r="CN319" s="36"/>
      <c r="CO319" s="36"/>
      <c r="CP319" s="36"/>
      <c r="CQ319" s="36"/>
      <c r="CR319" s="36"/>
      <c r="CS319" s="36"/>
      <c r="CT319" s="36"/>
      <c r="CU319" s="36"/>
      <c r="CV319" s="36"/>
      <c r="CW319" s="36"/>
      <c r="CX319" s="36"/>
      <c r="CY319" s="36"/>
      <c r="CZ319" s="36"/>
      <c r="DA319" s="36"/>
      <c r="DB319" s="36"/>
      <c r="DC319" s="36"/>
      <c r="DD319" s="36"/>
      <c r="DE319" s="36"/>
      <c r="DF319" s="36"/>
      <c r="DG319" s="36"/>
      <c r="DH319" s="36"/>
      <c r="DI319" s="36"/>
      <c r="DJ319" s="36"/>
      <c r="DK319" s="36"/>
      <c r="DL319" s="36"/>
      <c r="DM319" s="36"/>
      <c r="DN319" s="36"/>
      <c r="DO319" s="36"/>
      <c r="DP319" s="55"/>
    </row>
    <row r="320" spans="1:120" hidden="1" x14ac:dyDescent="0.25">
      <c r="A320" s="35">
        <v>72</v>
      </c>
      <c r="B320" s="36" t="s">
        <v>221</v>
      </c>
      <c r="C320" s="36" t="s">
        <v>23</v>
      </c>
      <c r="D320" s="36" t="s">
        <v>111</v>
      </c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  <c r="AR320" s="36"/>
      <c r="AS320" s="36"/>
      <c r="AT320" s="36"/>
      <c r="AU320" s="36"/>
      <c r="AV320" s="36"/>
      <c r="AW320" s="36"/>
      <c r="AX320" s="36"/>
      <c r="AY320" s="36"/>
      <c r="AZ320" s="36"/>
      <c r="BA320" s="36"/>
      <c r="BB320" s="36"/>
      <c r="BC320" s="36"/>
      <c r="BD320" s="36"/>
      <c r="BE320" s="36"/>
      <c r="BF320" s="36"/>
      <c r="BG320" s="36"/>
      <c r="BH320" s="36"/>
      <c r="BI320" s="36"/>
      <c r="BJ320" s="36"/>
      <c r="BK320" s="36"/>
      <c r="BL320" s="36">
        <v>2</v>
      </c>
      <c r="BM320" s="36"/>
      <c r="BN320" s="36"/>
      <c r="BO320" s="36"/>
      <c r="BP320" s="36"/>
      <c r="BQ320" s="36"/>
      <c r="BR320" s="36"/>
      <c r="BS320" s="36"/>
      <c r="BT320" s="36"/>
      <c r="BU320" s="36"/>
      <c r="BV320" s="36"/>
      <c r="BW320" s="36"/>
      <c r="BX320" s="36"/>
      <c r="BY320" s="36"/>
      <c r="BZ320" s="36"/>
      <c r="CA320" s="36"/>
      <c r="CB320" s="36"/>
      <c r="CC320" s="36"/>
      <c r="CD320" s="36"/>
      <c r="CE320" s="36"/>
      <c r="CF320" s="36"/>
      <c r="CG320" s="36"/>
      <c r="CH320" s="36"/>
      <c r="CI320" s="36"/>
      <c r="CJ320" s="36"/>
      <c r="CK320" s="36"/>
      <c r="CL320" s="36"/>
      <c r="CM320" s="36"/>
      <c r="CN320" s="36"/>
      <c r="CO320" s="36"/>
      <c r="CP320" s="36"/>
      <c r="CQ320" s="36"/>
      <c r="CR320" s="36"/>
      <c r="CS320" s="36"/>
      <c r="CT320" s="36"/>
      <c r="CU320" s="36"/>
      <c r="CV320" s="36"/>
      <c r="CW320" s="36"/>
      <c r="CX320" s="36"/>
      <c r="CY320" s="36"/>
      <c r="CZ320" s="36"/>
      <c r="DA320" s="36"/>
      <c r="DB320" s="36"/>
      <c r="DC320" s="36"/>
      <c r="DD320" s="36"/>
      <c r="DE320" s="36"/>
      <c r="DF320" s="36"/>
      <c r="DG320" s="36"/>
      <c r="DH320" s="36"/>
      <c r="DI320" s="36"/>
      <c r="DJ320" s="36"/>
      <c r="DK320" s="36"/>
      <c r="DL320" s="36"/>
      <c r="DM320" s="36"/>
      <c r="DN320" s="36"/>
      <c r="DO320" s="36"/>
      <c r="DP320" s="55">
        <v>4</v>
      </c>
    </row>
    <row r="321" spans="1:120" hidden="1" x14ac:dyDescent="0.25">
      <c r="A321" s="35">
        <v>65</v>
      </c>
      <c r="B321" s="36" t="s">
        <v>264</v>
      </c>
      <c r="C321" s="36" t="s">
        <v>32</v>
      </c>
      <c r="D321" s="36" t="s">
        <v>146</v>
      </c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  <c r="AR321" s="36"/>
      <c r="AS321" s="36"/>
      <c r="AT321" s="36"/>
      <c r="AU321" s="36"/>
      <c r="AV321" s="36"/>
      <c r="AW321" s="36"/>
      <c r="AX321" s="36"/>
      <c r="AY321" s="36"/>
      <c r="AZ321" s="36"/>
      <c r="BA321" s="36"/>
      <c r="BB321" s="36"/>
      <c r="BC321" s="36"/>
      <c r="BD321" s="36"/>
      <c r="BE321" s="36"/>
      <c r="BF321" s="36"/>
      <c r="BG321" s="36"/>
      <c r="BH321" s="36"/>
      <c r="BI321" s="36"/>
      <c r="BJ321" s="36"/>
      <c r="BK321" s="36">
        <v>5</v>
      </c>
      <c r="BL321" s="36"/>
      <c r="BM321" s="36"/>
      <c r="BN321" s="36"/>
      <c r="BO321" s="36"/>
      <c r="BP321" s="36"/>
      <c r="BQ321" s="36"/>
      <c r="BR321" s="36"/>
      <c r="BS321" s="36"/>
      <c r="BT321" s="36"/>
      <c r="BU321" s="36"/>
      <c r="BV321" s="36"/>
      <c r="BW321" s="36"/>
      <c r="BX321" s="36"/>
      <c r="BY321" s="36"/>
      <c r="BZ321" s="36"/>
      <c r="CA321" s="36"/>
      <c r="CB321" s="36"/>
      <c r="CC321" s="36"/>
      <c r="CD321" s="36"/>
      <c r="CE321" s="36"/>
      <c r="CF321" s="36"/>
      <c r="CG321" s="36"/>
      <c r="CH321" s="36"/>
      <c r="CI321" s="36"/>
      <c r="CJ321" s="36"/>
      <c r="CK321" s="36"/>
      <c r="CL321" s="36"/>
      <c r="CM321" s="36"/>
      <c r="CN321" s="36"/>
      <c r="CO321" s="36"/>
      <c r="CP321" s="36"/>
      <c r="CQ321" s="36"/>
      <c r="CR321" s="36"/>
      <c r="CS321" s="36"/>
      <c r="CT321" s="36"/>
      <c r="CU321" s="36"/>
      <c r="CV321" s="36"/>
      <c r="CW321" s="36"/>
      <c r="CX321" s="36"/>
      <c r="CY321" s="36"/>
      <c r="CZ321" s="36"/>
      <c r="DA321" s="36"/>
      <c r="DB321" s="36"/>
      <c r="DC321" s="36"/>
      <c r="DD321" s="36"/>
      <c r="DE321" s="36"/>
      <c r="DF321" s="36"/>
      <c r="DG321" s="36"/>
      <c r="DH321" s="36"/>
      <c r="DI321" s="36"/>
      <c r="DJ321" s="36"/>
      <c r="DK321" s="36"/>
      <c r="DL321" s="36"/>
      <c r="DM321" s="36"/>
      <c r="DN321" s="36"/>
      <c r="DO321" s="36"/>
      <c r="DP321" s="56">
        <v>1</v>
      </c>
    </row>
    <row r="322" spans="1:120" hidden="1" x14ac:dyDescent="0.25">
      <c r="A322" s="38">
        <v>280</v>
      </c>
      <c r="B322" s="39" t="s">
        <v>226</v>
      </c>
      <c r="C322" s="36" t="s">
        <v>92</v>
      </c>
      <c r="D322" s="39" t="s">
        <v>46</v>
      </c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  <c r="AS322" s="39"/>
      <c r="AT322" s="39"/>
      <c r="AU322" s="39"/>
      <c r="AV322" s="39"/>
      <c r="AW322" s="39"/>
      <c r="AX322" s="39"/>
      <c r="AY322" s="39"/>
      <c r="AZ322" s="39"/>
      <c r="BA322" s="39"/>
      <c r="BB322" s="39"/>
      <c r="BC322" s="39"/>
      <c r="BD322" s="39"/>
      <c r="BE322" s="39"/>
      <c r="BF322" s="39"/>
      <c r="BG322" s="39"/>
      <c r="BH322" s="39"/>
      <c r="BI322" s="39"/>
      <c r="BJ322" s="39">
        <v>5</v>
      </c>
      <c r="BK322" s="39"/>
      <c r="BL322" s="39"/>
      <c r="BM322" s="39"/>
      <c r="BN322" s="39"/>
      <c r="BO322" s="39"/>
      <c r="BP322" s="39"/>
      <c r="BQ322" s="39"/>
      <c r="BR322" s="39"/>
      <c r="BS322" s="39"/>
      <c r="BT322" s="39"/>
      <c r="BU322" s="39"/>
      <c r="BV322" s="39"/>
      <c r="BW322" s="39"/>
      <c r="BX322" s="39"/>
      <c r="BY322" s="39"/>
      <c r="BZ322" s="39"/>
      <c r="CA322" s="39"/>
      <c r="CB322" s="39"/>
      <c r="CC322" s="39"/>
      <c r="CD322" s="39"/>
      <c r="CE322" s="39"/>
      <c r="CF322" s="39"/>
      <c r="CG322" s="39"/>
      <c r="CH322" s="39"/>
      <c r="CI322" s="39"/>
      <c r="CJ322" s="39"/>
      <c r="CK322" s="39"/>
      <c r="CL322" s="39"/>
      <c r="CM322" s="39"/>
      <c r="CN322" s="39"/>
      <c r="CO322" s="39"/>
      <c r="CP322" s="39"/>
      <c r="CQ322" s="39"/>
      <c r="CR322" s="39"/>
      <c r="CS322" s="39"/>
      <c r="CT322" s="39"/>
      <c r="CU322" s="39"/>
      <c r="CV322" s="39"/>
      <c r="CW322" s="39"/>
      <c r="CX322" s="39"/>
      <c r="CY322" s="39"/>
      <c r="CZ322" s="39"/>
      <c r="DA322" s="39"/>
      <c r="DB322" s="39"/>
      <c r="DC322" s="39"/>
      <c r="DD322" s="39"/>
      <c r="DE322" s="39"/>
      <c r="DF322" s="39"/>
      <c r="DG322" s="39"/>
      <c r="DH322" s="39"/>
      <c r="DI322" s="39"/>
      <c r="DJ322" s="39"/>
      <c r="DK322" s="39"/>
      <c r="DL322" s="39"/>
      <c r="DM322" s="39"/>
      <c r="DN322" s="39"/>
      <c r="DO322" s="39"/>
      <c r="DP322" s="55">
        <v>2</v>
      </c>
    </row>
    <row r="323" spans="1:120" hidden="1" x14ac:dyDescent="0.25">
      <c r="A323" s="35">
        <v>82</v>
      </c>
      <c r="B323" s="36" t="s">
        <v>308</v>
      </c>
      <c r="C323" s="36" t="s">
        <v>23</v>
      </c>
      <c r="D323" s="36" t="s">
        <v>53</v>
      </c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  <c r="AR323" s="36"/>
      <c r="AS323" s="36"/>
      <c r="AT323" s="36"/>
      <c r="AU323" s="36"/>
      <c r="AV323" s="36"/>
      <c r="AW323" s="36"/>
      <c r="AX323" s="36"/>
      <c r="AY323" s="36"/>
      <c r="AZ323" s="36"/>
      <c r="BA323" s="36"/>
      <c r="BB323" s="36"/>
      <c r="BC323" s="36"/>
      <c r="BD323" s="36"/>
      <c r="BE323" s="36"/>
      <c r="BF323" s="36"/>
      <c r="BG323" s="36"/>
      <c r="BH323" s="36"/>
      <c r="BI323" s="36">
        <v>4</v>
      </c>
      <c r="BJ323" s="36"/>
      <c r="BK323" s="36"/>
      <c r="BL323" s="36"/>
      <c r="BM323" s="36"/>
      <c r="BN323" s="36"/>
      <c r="BO323" s="36"/>
      <c r="BP323" s="36"/>
      <c r="BQ323" s="36"/>
      <c r="BR323" s="36"/>
      <c r="BS323" s="36"/>
      <c r="BT323" s="36"/>
      <c r="BU323" s="36"/>
      <c r="BV323" s="36"/>
      <c r="BW323" s="36"/>
      <c r="BX323" s="36"/>
      <c r="BY323" s="36"/>
      <c r="BZ323" s="36"/>
      <c r="CA323" s="36"/>
      <c r="CB323" s="36"/>
      <c r="CC323" s="36"/>
      <c r="CD323" s="36"/>
      <c r="CE323" s="36"/>
      <c r="CF323" s="36"/>
      <c r="CG323" s="36"/>
      <c r="CH323" s="36"/>
      <c r="CI323" s="36"/>
      <c r="CJ323" s="36"/>
      <c r="CK323" s="36"/>
      <c r="CL323" s="36"/>
      <c r="CM323" s="36"/>
      <c r="CN323" s="36"/>
      <c r="CO323" s="36"/>
      <c r="CP323" s="36"/>
      <c r="CQ323" s="36"/>
      <c r="CR323" s="36"/>
      <c r="CS323" s="36"/>
      <c r="CT323" s="36"/>
      <c r="CU323" s="36"/>
      <c r="CV323" s="36"/>
      <c r="CW323" s="36"/>
      <c r="CX323" s="36"/>
      <c r="CY323" s="36"/>
      <c r="CZ323" s="36"/>
      <c r="DA323" s="36"/>
      <c r="DB323" s="36"/>
      <c r="DC323" s="36"/>
      <c r="DD323" s="36"/>
      <c r="DE323" s="36"/>
      <c r="DF323" s="36"/>
      <c r="DG323" s="36"/>
      <c r="DH323" s="36"/>
      <c r="DI323" s="36"/>
      <c r="DJ323" s="36"/>
      <c r="DK323" s="36"/>
      <c r="DL323" s="36"/>
      <c r="DM323" s="36"/>
      <c r="DN323" s="36"/>
      <c r="DO323" s="36"/>
      <c r="DP323" s="55">
        <v>1</v>
      </c>
    </row>
    <row r="324" spans="1:120" hidden="1" x14ac:dyDescent="0.25">
      <c r="A324" s="38">
        <v>63</v>
      </c>
      <c r="B324" s="39" t="s">
        <v>252</v>
      </c>
      <c r="C324" s="36" t="s">
        <v>23</v>
      </c>
      <c r="D324" s="39" t="s">
        <v>134</v>
      </c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  <c r="AS324" s="39"/>
      <c r="AT324" s="39"/>
      <c r="AU324" s="39"/>
      <c r="AV324" s="39"/>
      <c r="AW324" s="39"/>
      <c r="AX324" s="39"/>
      <c r="AY324" s="39"/>
      <c r="AZ324" s="39"/>
      <c r="BA324" s="39"/>
      <c r="BB324" s="39"/>
      <c r="BC324" s="39"/>
      <c r="BD324" s="39"/>
      <c r="BE324" s="39"/>
      <c r="BF324" s="39"/>
      <c r="BG324" s="39"/>
      <c r="BH324" s="39"/>
      <c r="BI324" s="39">
        <v>5</v>
      </c>
      <c r="BJ324" s="39"/>
      <c r="BK324" s="39"/>
      <c r="BL324" s="39"/>
      <c r="BM324" s="39"/>
      <c r="BN324" s="39"/>
      <c r="BO324" s="39"/>
      <c r="BP324" s="39"/>
      <c r="BQ324" s="39"/>
      <c r="BR324" s="39"/>
      <c r="BS324" s="39"/>
      <c r="BT324" s="39"/>
      <c r="BU324" s="39"/>
      <c r="BV324" s="39"/>
      <c r="BW324" s="39"/>
      <c r="BX324" s="39"/>
      <c r="BY324" s="39"/>
      <c r="BZ324" s="39"/>
      <c r="CA324" s="39"/>
      <c r="CB324" s="39"/>
      <c r="CC324" s="39"/>
      <c r="CD324" s="39"/>
      <c r="CE324" s="39"/>
      <c r="CF324" s="39"/>
      <c r="CG324" s="39"/>
      <c r="CH324" s="39"/>
      <c r="CI324" s="39"/>
      <c r="CJ324" s="39"/>
      <c r="CK324" s="39"/>
      <c r="CL324" s="39"/>
      <c r="CM324" s="39"/>
      <c r="CN324" s="39"/>
      <c r="CO324" s="39"/>
      <c r="CP324" s="39"/>
      <c r="CQ324" s="39"/>
      <c r="CR324" s="39"/>
      <c r="CS324" s="39"/>
      <c r="CT324" s="39"/>
      <c r="CU324" s="39"/>
      <c r="CV324" s="39"/>
      <c r="CW324" s="39"/>
      <c r="CX324" s="39"/>
      <c r="CY324" s="39"/>
      <c r="CZ324" s="39"/>
      <c r="DA324" s="39"/>
      <c r="DB324" s="39"/>
      <c r="DC324" s="39"/>
      <c r="DD324" s="39"/>
      <c r="DE324" s="39"/>
      <c r="DF324" s="39"/>
      <c r="DG324" s="39"/>
      <c r="DH324" s="39"/>
      <c r="DI324" s="39"/>
      <c r="DJ324" s="39"/>
      <c r="DK324" s="39"/>
      <c r="DL324" s="39"/>
      <c r="DM324" s="39"/>
      <c r="DN324" s="39"/>
      <c r="DO324" s="39"/>
      <c r="DP324" s="55">
        <v>1</v>
      </c>
    </row>
    <row r="325" spans="1:120" hidden="1" x14ac:dyDescent="0.25">
      <c r="A325" s="35">
        <v>75</v>
      </c>
      <c r="B325" s="36" t="s">
        <v>300</v>
      </c>
      <c r="C325" s="36" t="s">
        <v>23</v>
      </c>
      <c r="D325" s="36" t="s">
        <v>179</v>
      </c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  <c r="AR325" s="36"/>
      <c r="AS325" s="36"/>
      <c r="AT325" s="36"/>
      <c r="AU325" s="36"/>
      <c r="AV325" s="36"/>
      <c r="AW325" s="36"/>
      <c r="AX325" s="36"/>
      <c r="AY325" s="36"/>
      <c r="AZ325" s="36"/>
      <c r="BA325" s="36"/>
      <c r="BB325" s="36"/>
      <c r="BC325" s="36"/>
      <c r="BD325" s="36"/>
      <c r="BE325" s="36"/>
      <c r="BF325" s="36"/>
      <c r="BG325" s="36"/>
      <c r="BH325" s="36"/>
      <c r="BI325" s="36">
        <v>6</v>
      </c>
      <c r="BJ325" s="36"/>
      <c r="BK325" s="36"/>
      <c r="BL325" s="36"/>
      <c r="BM325" s="36"/>
      <c r="BN325" s="36"/>
      <c r="BO325" s="36"/>
      <c r="BP325" s="36"/>
      <c r="BQ325" s="36"/>
      <c r="BR325" s="36"/>
      <c r="BS325" s="36"/>
      <c r="BT325" s="36"/>
      <c r="BU325" s="36"/>
      <c r="BV325" s="36"/>
      <c r="BW325" s="36"/>
      <c r="BX325" s="36"/>
      <c r="BY325" s="36"/>
      <c r="BZ325" s="36"/>
      <c r="CA325" s="36"/>
      <c r="CB325" s="36"/>
      <c r="CC325" s="36"/>
      <c r="CD325" s="36"/>
      <c r="CE325" s="36"/>
      <c r="CF325" s="36"/>
      <c r="CG325" s="36"/>
      <c r="CH325" s="36"/>
      <c r="CI325" s="36"/>
      <c r="CJ325" s="36"/>
      <c r="CK325" s="36"/>
      <c r="CL325" s="36"/>
      <c r="CM325" s="36"/>
      <c r="CN325" s="36"/>
      <c r="CO325" s="36"/>
      <c r="CP325" s="36"/>
      <c r="CQ325" s="36"/>
      <c r="CR325" s="36"/>
      <c r="CS325" s="36"/>
      <c r="CT325" s="36"/>
      <c r="CU325" s="36"/>
      <c r="CV325" s="36"/>
      <c r="CW325" s="36"/>
      <c r="CX325" s="36"/>
      <c r="CY325" s="36"/>
      <c r="CZ325" s="36"/>
      <c r="DA325" s="36"/>
      <c r="DB325" s="36"/>
      <c r="DC325" s="36"/>
      <c r="DD325" s="36"/>
      <c r="DE325" s="36"/>
      <c r="DF325" s="36"/>
      <c r="DG325" s="36"/>
      <c r="DH325" s="36"/>
      <c r="DI325" s="36"/>
      <c r="DJ325" s="36"/>
      <c r="DK325" s="36"/>
      <c r="DL325" s="36"/>
      <c r="DM325" s="36"/>
      <c r="DN325" s="36"/>
      <c r="DO325" s="36"/>
      <c r="DP325" s="56">
        <v>1</v>
      </c>
    </row>
    <row r="326" spans="1:120" hidden="1" x14ac:dyDescent="0.25">
      <c r="A326" s="35">
        <v>57</v>
      </c>
      <c r="B326" s="36" t="s">
        <v>219</v>
      </c>
      <c r="C326" s="36" t="s">
        <v>32</v>
      </c>
      <c r="D326" s="36" t="s">
        <v>146</v>
      </c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  <c r="AP326" s="36"/>
      <c r="AQ326" s="36"/>
      <c r="AR326" s="36"/>
      <c r="AS326" s="36"/>
      <c r="AT326" s="36"/>
      <c r="AU326" s="36"/>
      <c r="AV326" s="36"/>
      <c r="AW326" s="36"/>
      <c r="AX326" s="36"/>
      <c r="AY326" s="36"/>
      <c r="AZ326" s="36"/>
      <c r="BA326" s="36"/>
      <c r="BB326" s="36"/>
      <c r="BC326" s="36"/>
      <c r="BD326" s="36"/>
      <c r="BE326" s="36"/>
      <c r="BF326" s="36"/>
      <c r="BG326" s="36"/>
      <c r="BH326" s="36">
        <v>1</v>
      </c>
      <c r="BI326" s="36"/>
      <c r="BJ326" s="36"/>
      <c r="BK326" s="36"/>
      <c r="BL326" s="36"/>
      <c r="BM326" s="36"/>
      <c r="BN326" s="36"/>
      <c r="BO326" s="36"/>
      <c r="BP326" s="36"/>
      <c r="BQ326" s="36"/>
      <c r="BR326" s="36"/>
      <c r="BS326" s="36"/>
      <c r="BT326" s="36"/>
      <c r="BU326" s="36"/>
      <c r="BV326" s="36"/>
      <c r="BW326" s="36"/>
      <c r="BX326" s="36"/>
      <c r="BY326" s="36"/>
      <c r="BZ326" s="36"/>
      <c r="CA326" s="36"/>
      <c r="CB326" s="36"/>
      <c r="CC326" s="36"/>
      <c r="CD326" s="36"/>
      <c r="CE326" s="36"/>
      <c r="CF326" s="36"/>
      <c r="CG326" s="36"/>
      <c r="CH326" s="36"/>
      <c r="CI326" s="36"/>
      <c r="CJ326" s="36"/>
      <c r="CK326" s="36"/>
      <c r="CL326" s="36"/>
      <c r="CM326" s="36"/>
      <c r="CN326" s="36"/>
      <c r="CO326" s="36"/>
      <c r="CP326" s="36"/>
      <c r="CQ326" s="36"/>
      <c r="CR326" s="36"/>
      <c r="CS326" s="36"/>
      <c r="CT326" s="36"/>
      <c r="CU326" s="36"/>
      <c r="CV326" s="36"/>
      <c r="CW326" s="36"/>
      <c r="CX326" s="36"/>
      <c r="CY326" s="36"/>
      <c r="CZ326" s="36"/>
      <c r="DA326" s="36"/>
      <c r="DB326" s="36"/>
      <c r="DC326" s="36"/>
      <c r="DD326" s="36"/>
      <c r="DE326" s="36"/>
      <c r="DF326" s="36"/>
      <c r="DG326" s="36"/>
      <c r="DH326" s="36"/>
      <c r="DI326" s="36"/>
      <c r="DJ326" s="36"/>
      <c r="DK326" s="36"/>
      <c r="DL326" s="36"/>
      <c r="DM326" s="36"/>
      <c r="DN326" s="36"/>
      <c r="DO326" s="36"/>
      <c r="DP326" s="56">
        <v>6</v>
      </c>
    </row>
    <row r="327" spans="1:120" hidden="1" x14ac:dyDescent="0.25">
      <c r="A327" s="38">
        <v>72</v>
      </c>
      <c r="B327" s="39" t="s">
        <v>221</v>
      </c>
      <c r="C327" s="36" t="s">
        <v>23</v>
      </c>
      <c r="D327" s="39" t="s">
        <v>111</v>
      </c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  <c r="AX327" s="39"/>
      <c r="AY327" s="39"/>
      <c r="AZ327" s="39"/>
      <c r="BA327" s="39"/>
      <c r="BB327" s="39"/>
      <c r="BC327" s="39"/>
      <c r="BD327" s="39"/>
      <c r="BE327" s="39"/>
      <c r="BF327" s="39"/>
      <c r="BG327" s="39"/>
      <c r="BH327" s="39">
        <v>3</v>
      </c>
      <c r="BI327" s="39"/>
      <c r="BJ327" s="39"/>
      <c r="BK327" s="39"/>
      <c r="BL327" s="39"/>
      <c r="BM327" s="39"/>
      <c r="BN327" s="39"/>
      <c r="BO327" s="39"/>
      <c r="BP327" s="39"/>
      <c r="BQ327" s="39"/>
      <c r="BR327" s="39"/>
      <c r="BS327" s="39"/>
      <c r="BT327" s="39"/>
      <c r="BU327" s="39"/>
      <c r="BV327" s="39"/>
      <c r="BW327" s="39"/>
      <c r="BX327" s="39"/>
      <c r="BY327" s="39"/>
      <c r="BZ327" s="39"/>
      <c r="CA327" s="39"/>
      <c r="CB327" s="39"/>
      <c r="CC327" s="39"/>
      <c r="CD327" s="39"/>
      <c r="CE327" s="39"/>
      <c r="CF327" s="39"/>
      <c r="CG327" s="39"/>
      <c r="CH327" s="39"/>
      <c r="CI327" s="39"/>
      <c r="CJ327" s="39"/>
      <c r="CK327" s="39"/>
      <c r="CL327" s="39"/>
      <c r="CM327" s="39"/>
      <c r="CN327" s="39"/>
      <c r="CO327" s="39"/>
      <c r="CP327" s="39"/>
      <c r="CQ327" s="39"/>
      <c r="CR327" s="39"/>
      <c r="CS327" s="39"/>
      <c r="CT327" s="39"/>
      <c r="CU327" s="39"/>
      <c r="CV327" s="39"/>
      <c r="CW327" s="39"/>
      <c r="CX327" s="39"/>
      <c r="CY327" s="39"/>
      <c r="CZ327" s="39"/>
      <c r="DA327" s="39"/>
      <c r="DB327" s="39"/>
      <c r="DC327" s="39"/>
      <c r="DD327" s="39"/>
      <c r="DE327" s="39"/>
      <c r="DF327" s="39"/>
      <c r="DG327" s="39"/>
      <c r="DH327" s="39"/>
      <c r="DI327" s="39"/>
      <c r="DJ327" s="39"/>
      <c r="DK327" s="39"/>
      <c r="DL327" s="39"/>
      <c r="DM327" s="39"/>
      <c r="DN327" s="39"/>
      <c r="DO327" s="39"/>
      <c r="DP327" s="55">
        <v>4</v>
      </c>
    </row>
    <row r="328" spans="1:120" hidden="1" x14ac:dyDescent="0.25">
      <c r="A328" s="35">
        <v>48</v>
      </c>
      <c r="B328" s="36" t="s">
        <v>357</v>
      </c>
      <c r="C328" s="36" t="s">
        <v>32</v>
      </c>
      <c r="D328" s="36" t="s">
        <v>146</v>
      </c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  <c r="AR328" s="36"/>
      <c r="AS328" s="36"/>
      <c r="AT328" s="36"/>
      <c r="AU328" s="36"/>
      <c r="AV328" s="36"/>
      <c r="AW328" s="36"/>
      <c r="AX328" s="36"/>
      <c r="AY328" s="36"/>
      <c r="AZ328" s="36"/>
      <c r="BA328" s="36"/>
      <c r="BB328" s="36"/>
      <c r="BC328" s="36"/>
      <c r="BD328" s="36"/>
      <c r="BE328" s="36"/>
      <c r="BF328" s="36"/>
      <c r="BG328" s="36">
        <v>5</v>
      </c>
      <c r="BH328" s="36"/>
      <c r="BI328" s="36"/>
      <c r="BJ328" s="36"/>
      <c r="BK328" s="36"/>
      <c r="BL328" s="36"/>
      <c r="BM328" s="36"/>
      <c r="BN328" s="36"/>
      <c r="BO328" s="36"/>
      <c r="BP328" s="36"/>
      <c r="BQ328" s="36"/>
      <c r="BR328" s="36"/>
      <c r="BS328" s="36"/>
      <c r="BT328" s="36"/>
      <c r="BU328" s="36"/>
      <c r="BV328" s="36"/>
      <c r="BW328" s="36"/>
      <c r="BX328" s="36"/>
      <c r="BY328" s="36"/>
      <c r="BZ328" s="36"/>
      <c r="CA328" s="36"/>
      <c r="CB328" s="36"/>
      <c r="CC328" s="36"/>
      <c r="CD328" s="36"/>
      <c r="CE328" s="36"/>
      <c r="CF328" s="36"/>
      <c r="CG328" s="36"/>
      <c r="CH328" s="36"/>
      <c r="CI328" s="36"/>
      <c r="CJ328" s="36"/>
      <c r="CK328" s="36"/>
      <c r="CL328" s="36"/>
      <c r="CM328" s="36"/>
      <c r="CN328" s="36"/>
      <c r="CO328" s="36"/>
      <c r="CP328" s="36"/>
      <c r="CQ328" s="36"/>
      <c r="CR328" s="36"/>
      <c r="CS328" s="36"/>
      <c r="CT328" s="36"/>
      <c r="CU328" s="36"/>
      <c r="CV328" s="36"/>
      <c r="CW328" s="36"/>
      <c r="CX328" s="36"/>
      <c r="CY328" s="36"/>
      <c r="CZ328" s="36"/>
      <c r="DA328" s="36"/>
      <c r="DB328" s="36"/>
      <c r="DC328" s="36"/>
      <c r="DD328" s="36"/>
      <c r="DE328" s="36"/>
      <c r="DF328" s="36"/>
      <c r="DG328" s="36"/>
      <c r="DH328" s="36"/>
      <c r="DI328" s="36"/>
      <c r="DJ328" s="36"/>
      <c r="DK328" s="36"/>
      <c r="DL328" s="36"/>
      <c r="DM328" s="36"/>
      <c r="DN328" s="36"/>
      <c r="DO328" s="36"/>
      <c r="DP328" s="55">
        <v>1</v>
      </c>
    </row>
    <row r="329" spans="1:120" hidden="1" x14ac:dyDescent="0.25">
      <c r="A329" s="35">
        <v>56</v>
      </c>
      <c r="B329" s="36" t="s">
        <v>273</v>
      </c>
      <c r="C329" s="36" t="s">
        <v>32</v>
      </c>
      <c r="D329" s="36" t="s">
        <v>146</v>
      </c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  <c r="AP329" s="36"/>
      <c r="AQ329" s="36"/>
      <c r="AR329" s="36"/>
      <c r="AS329" s="36"/>
      <c r="AT329" s="36"/>
      <c r="AU329" s="36"/>
      <c r="AV329" s="36"/>
      <c r="AW329" s="36"/>
      <c r="AX329" s="36"/>
      <c r="AY329" s="36"/>
      <c r="AZ329" s="36"/>
      <c r="BA329" s="36"/>
      <c r="BB329" s="36"/>
      <c r="BC329" s="36"/>
      <c r="BD329" s="36"/>
      <c r="BE329" s="36"/>
      <c r="BF329" s="36"/>
      <c r="BG329" s="36">
        <v>6</v>
      </c>
      <c r="BH329" s="36"/>
      <c r="BI329" s="36"/>
      <c r="BJ329" s="36"/>
      <c r="BK329" s="36"/>
      <c r="BL329" s="36"/>
      <c r="BM329" s="36"/>
      <c r="BN329" s="36"/>
      <c r="BO329" s="36"/>
      <c r="BP329" s="36"/>
      <c r="BQ329" s="36"/>
      <c r="BR329" s="36"/>
      <c r="BS329" s="36"/>
      <c r="BT329" s="36"/>
      <c r="BU329" s="36"/>
      <c r="BV329" s="36"/>
      <c r="BW329" s="36"/>
      <c r="BX329" s="36"/>
      <c r="BY329" s="36"/>
      <c r="BZ329" s="36"/>
      <c r="CA329" s="36"/>
      <c r="CB329" s="36"/>
      <c r="CC329" s="36"/>
      <c r="CD329" s="36"/>
      <c r="CE329" s="36"/>
      <c r="CF329" s="36"/>
      <c r="CG329" s="36"/>
      <c r="CH329" s="36"/>
      <c r="CI329" s="36"/>
      <c r="CJ329" s="36"/>
      <c r="CK329" s="36"/>
      <c r="CL329" s="36"/>
      <c r="CM329" s="36"/>
      <c r="CN329" s="36"/>
      <c r="CO329" s="36"/>
      <c r="CP329" s="36"/>
      <c r="CQ329" s="36"/>
      <c r="CR329" s="36"/>
      <c r="CS329" s="36"/>
      <c r="CT329" s="36"/>
      <c r="CU329" s="36"/>
      <c r="CV329" s="36"/>
      <c r="CW329" s="36"/>
      <c r="CX329" s="36"/>
      <c r="CY329" s="36"/>
      <c r="CZ329" s="36"/>
      <c r="DA329" s="36"/>
      <c r="DB329" s="36"/>
      <c r="DC329" s="36"/>
      <c r="DD329" s="36"/>
      <c r="DE329" s="36"/>
      <c r="DF329" s="36"/>
      <c r="DG329" s="36"/>
      <c r="DH329" s="36"/>
      <c r="DI329" s="36"/>
      <c r="DJ329" s="36"/>
      <c r="DK329" s="36"/>
      <c r="DL329" s="36"/>
      <c r="DM329" s="36"/>
      <c r="DN329" s="36"/>
      <c r="DO329" s="36"/>
      <c r="DP329" s="55">
        <v>1</v>
      </c>
    </row>
    <row r="330" spans="1:120" hidden="1" x14ac:dyDescent="0.25">
      <c r="A330" s="35">
        <v>63</v>
      </c>
      <c r="B330" s="36" t="s">
        <v>252</v>
      </c>
      <c r="C330" s="36" t="s">
        <v>23</v>
      </c>
      <c r="D330" s="36" t="s">
        <v>134</v>
      </c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  <c r="AP330" s="36"/>
      <c r="AQ330" s="36"/>
      <c r="AR330" s="36"/>
      <c r="AS330" s="36"/>
      <c r="AT330" s="36"/>
      <c r="AU330" s="36"/>
      <c r="AV330" s="36"/>
      <c r="AW330" s="36"/>
      <c r="AX330" s="36"/>
      <c r="AY330" s="36"/>
      <c r="AZ330" s="36"/>
      <c r="BA330" s="36"/>
      <c r="BB330" s="36"/>
      <c r="BC330" s="36"/>
      <c r="BD330" s="36"/>
      <c r="BE330" s="36"/>
      <c r="BF330" s="36"/>
      <c r="BG330" s="36">
        <v>7</v>
      </c>
      <c r="BH330" s="36"/>
      <c r="BI330" s="36"/>
      <c r="BJ330" s="36"/>
      <c r="BK330" s="36"/>
      <c r="BL330" s="36"/>
      <c r="BM330" s="36"/>
      <c r="BN330" s="36"/>
      <c r="BO330" s="36"/>
      <c r="BP330" s="36"/>
      <c r="BQ330" s="36"/>
      <c r="BR330" s="36"/>
      <c r="BS330" s="36"/>
      <c r="BT330" s="36"/>
      <c r="BU330" s="36"/>
      <c r="BV330" s="36"/>
      <c r="BW330" s="36"/>
      <c r="BX330" s="36"/>
      <c r="BY330" s="36"/>
      <c r="BZ330" s="36"/>
      <c r="CA330" s="36"/>
      <c r="CB330" s="36"/>
      <c r="CC330" s="36"/>
      <c r="CD330" s="36"/>
      <c r="CE330" s="36"/>
      <c r="CF330" s="36"/>
      <c r="CG330" s="36"/>
      <c r="CH330" s="36"/>
      <c r="CI330" s="36"/>
      <c r="CJ330" s="36"/>
      <c r="CK330" s="36"/>
      <c r="CL330" s="36"/>
      <c r="CM330" s="36"/>
      <c r="CN330" s="36"/>
      <c r="CO330" s="36"/>
      <c r="CP330" s="36"/>
      <c r="CQ330" s="36"/>
      <c r="CR330" s="36"/>
      <c r="CS330" s="36"/>
      <c r="CT330" s="36"/>
      <c r="CU330" s="36"/>
      <c r="CV330" s="36"/>
      <c r="CW330" s="36"/>
      <c r="CX330" s="36"/>
      <c r="CY330" s="36"/>
      <c r="CZ330" s="36"/>
      <c r="DA330" s="36"/>
      <c r="DB330" s="36"/>
      <c r="DC330" s="36"/>
      <c r="DD330" s="36"/>
      <c r="DE330" s="36"/>
      <c r="DF330" s="36"/>
      <c r="DG330" s="36"/>
      <c r="DH330" s="36"/>
      <c r="DI330" s="36"/>
      <c r="DJ330" s="36"/>
      <c r="DK330" s="36"/>
      <c r="DL330" s="36"/>
      <c r="DM330" s="36"/>
      <c r="DN330" s="36"/>
      <c r="DO330" s="36"/>
      <c r="DP330" s="56"/>
    </row>
    <row r="331" spans="1:120" hidden="1" x14ac:dyDescent="0.25">
      <c r="A331" s="35">
        <v>82</v>
      </c>
      <c r="B331" s="36" t="s">
        <v>308</v>
      </c>
      <c r="C331" s="36" t="s">
        <v>23</v>
      </c>
      <c r="D331" s="36" t="s">
        <v>53</v>
      </c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  <c r="AR331" s="36"/>
      <c r="AS331" s="36"/>
      <c r="AT331" s="36"/>
      <c r="AU331" s="36"/>
      <c r="AV331" s="36"/>
      <c r="AW331" s="36"/>
      <c r="AX331" s="36"/>
      <c r="AY331" s="36"/>
      <c r="AZ331" s="36"/>
      <c r="BA331" s="36"/>
      <c r="BB331" s="36"/>
      <c r="BC331" s="36"/>
      <c r="BD331" s="36"/>
      <c r="BE331" s="36"/>
      <c r="BF331" s="36"/>
      <c r="BG331" s="36">
        <v>9</v>
      </c>
      <c r="BH331" s="36"/>
      <c r="BI331" s="36"/>
      <c r="BJ331" s="36"/>
      <c r="BK331" s="36"/>
      <c r="BL331" s="36"/>
      <c r="BM331" s="36"/>
      <c r="BN331" s="36"/>
      <c r="BO331" s="36"/>
      <c r="BP331" s="36"/>
      <c r="BQ331" s="36"/>
      <c r="BR331" s="36"/>
      <c r="BS331" s="36"/>
      <c r="BT331" s="36"/>
      <c r="BU331" s="36"/>
      <c r="BV331" s="36"/>
      <c r="BW331" s="36"/>
      <c r="BX331" s="36"/>
      <c r="BY331" s="36"/>
      <c r="BZ331" s="36"/>
      <c r="CA331" s="36"/>
      <c r="CB331" s="36"/>
      <c r="CC331" s="36"/>
      <c r="CD331" s="36"/>
      <c r="CE331" s="36"/>
      <c r="CF331" s="36"/>
      <c r="CG331" s="36"/>
      <c r="CH331" s="36"/>
      <c r="CI331" s="36"/>
      <c r="CJ331" s="36"/>
      <c r="CK331" s="36"/>
      <c r="CL331" s="36"/>
      <c r="CM331" s="36"/>
      <c r="CN331" s="36"/>
      <c r="CO331" s="36"/>
      <c r="CP331" s="36"/>
      <c r="CQ331" s="36"/>
      <c r="CR331" s="36"/>
      <c r="CS331" s="36"/>
      <c r="CT331" s="36"/>
      <c r="CU331" s="36"/>
      <c r="CV331" s="36"/>
      <c r="CW331" s="36"/>
      <c r="CX331" s="36"/>
      <c r="CY331" s="36"/>
      <c r="CZ331" s="36"/>
      <c r="DA331" s="36"/>
      <c r="DB331" s="36"/>
      <c r="DC331" s="36"/>
      <c r="DD331" s="36"/>
      <c r="DE331" s="36"/>
      <c r="DF331" s="36"/>
      <c r="DG331" s="36"/>
      <c r="DH331" s="36"/>
      <c r="DI331" s="36"/>
      <c r="DJ331" s="36"/>
      <c r="DK331" s="36"/>
      <c r="DL331" s="36"/>
      <c r="DM331" s="36"/>
      <c r="DN331" s="36"/>
      <c r="DO331" s="36"/>
      <c r="DP331" s="56"/>
    </row>
    <row r="332" spans="1:120" hidden="1" x14ac:dyDescent="0.25">
      <c r="A332" s="35">
        <v>65</v>
      </c>
      <c r="B332" s="36" t="s">
        <v>264</v>
      </c>
      <c r="C332" s="36" t="s">
        <v>32</v>
      </c>
      <c r="D332" s="36" t="s">
        <v>146</v>
      </c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  <c r="AR332" s="36"/>
      <c r="AS332" s="36"/>
      <c r="AT332" s="36"/>
      <c r="AU332" s="36"/>
      <c r="AV332" s="36"/>
      <c r="AW332" s="36"/>
      <c r="AX332" s="36"/>
      <c r="AY332" s="36"/>
      <c r="AZ332" s="36"/>
      <c r="BA332" s="36"/>
      <c r="BB332" s="36"/>
      <c r="BC332" s="36"/>
      <c r="BD332" s="36"/>
      <c r="BE332" s="36"/>
      <c r="BF332" s="36"/>
      <c r="BG332" s="36">
        <v>11</v>
      </c>
      <c r="BH332" s="36"/>
      <c r="BI332" s="36"/>
      <c r="BJ332" s="36"/>
      <c r="BK332" s="36"/>
      <c r="BL332" s="36"/>
      <c r="BM332" s="36"/>
      <c r="BN332" s="36"/>
      <c r="BO332" s="36"/>
      <c r="BP332" s="36"/>
      <c r="BQ332" s="36"/>
      <c r="BR332" s="36"/>
      <c r="BS332" s="36"/>
      <c r="BT332" s="36"/>
      <c r="BU332" s="36"/>
      <c r="BV332" s="36"/>
      <c r="BW332" s="36"/>
      <c r="BX332" s="36"/>
      <c r="BY332" s="36"/>
      <c r="BZ332" s="36"/>
      <c r="CA332" s="36"/>
      <c r="CB332" s="36"/>
      <c r="CC332" s="36"/>
      <c r="CD332" s="36"/>
      <c r="CE332" s="36"/>
      <c r="CF332" s="36"/>
      <c r="CG332" s="36"/>
      <c r="CH332" s="36"/>
      <c r="CI332" s="36"/>
      <c r="CJ332" s="36"/>
      <c r="CK332" s="36"/>
      <c r="CL332" s="36"/>
      <c r="CM332" s="36"/>
      <c r="CN332" s="36"/>
      <c r="CO332" s="36"/>
      <c r="CP332" s="36"/>
      <c r="CQ332" s="36"/>
      <c r="CR332" s="36"/>
      <c r="CS332" s="36"/>
      <c r="CT332" s="36"/>
      <c r="CU332" s="36"/>
      <c r="CV332" s="36"/>
      <c r="CW332" s="36"/>
      <c r="CX332" s="36"/>
      <c r="CY332" s="36"/>
      <c r="CZ332" s="36"/>
      <c r="DA332" s="36"/>
      <c r="DB332" s="36"/>
      <c r="DC332" s="36"/>
      <c r="DD332" s="36"/>
      <c r="DE332" s="36"/>
      <c r="DF332" s="36"/>
      <c r="DG332" s="36"/>
      <c r="DH332" s="36"/>
      <c r="DI332" s="36"/>
      <c r="DJ332" s="36"/>
      <c r="DK332" s="36"/>
      <c r="DL332" s="36"/>
      <c r="DM332" s="36"/>
      <c r="DN332" s="36"/>
      <c r="DO332" s="36"/>
      <c r="DP332" s="55"/>
    </row>
    <row r="333" spans="1:120" hidden="1" x14ac:dyDescent="0.25">
      <c r="A333" s="35">
        <v>52</v>
      </c>
      <c r="B333" s="36" t="s">
        <v>302</v>
      </c>
      <c r="C333" s="2" t="s">
        <v>40</v>
      </c>
      <c r="D333" s="36" t="s">
        <v>14</v>
      </c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  <c r="AR333" s="36"/>
      <c r="AS333" s="36"/>
      <c r="AT333" s="36"/>
      <c r="AU333" s="36"/>
      <c r="AV333" s="36"/>
      <c r="AW333" s="36"/>
      <c r="AX333" s="36"/>
      <c r="AY333" s="36"/>
      <c r="AZ333" s="36"/>
      <c r="BA333" s="36"/>
      <c r="BB333" s="36"/>
      <c r="BC333" s="36"/>
      <c r="BD333" s="36"/>
      <c r="BE333" s="36"/>
      <c r="BF333" s="36"/>
      <c r="BG333" s="36" t="s">
        <v>177</v>
      </c>
      <c r="BH333" s="36"/>
      <c r="BI333" s="36"/>
      <c r="BJ333" s="36"/>
      <c r="BK333" s="36"/>
      <c r="BL333" s="36"/>
      <c r="BM333" s="36"/>
      <c r="BN333" s="36"/>
      <c r="BO333" s="36"/>
      <c r="BP333" s="36"/>
      <c r="BQ333" s="36"/>
      <c r="BR333" s="36"/>
      <c r="BS333" s="36"/>
      <c r="BT333" s="36"/>
      <c r="BU333" s="36"/>
      <c r="BV333" s="36"/>
      <c r="BW333" s="36"/>
      <c r="BX333" s="36"/>
      <c r="BY333" s="36"/>
      <c r="BZ333" s="36"/>
      <c r="CA333" s="36"/>
      <c r="CB333" s="36"/>
      <c r="CC333" s="36"/>
      <c r="CD333" s="36"/>
      <c r="CE333" s="36"/>
      <c r="CF333" s="36"/>
      <c r="CG333" s="36"/>
      <c r="CH333" s="36"/>
      <c r="CI333" s="36"/>
      <c r="CJ333" s="36"/>
      <c r="CK333" s="36"/>
      <c r="CL333" s="36"/>
      <c r="CM333" s="36"/>
      <c r="CN333" s="36"/>
      <c r="CO333" s="36"/>
      <c r="CP333" s="36"/>
      <c r="CQ333" s="36"/>
      <c r="CR333" s="36"/>
      <c r="CS333" s="36"/>
      <c r="CT333" s="36"/>
      <c r="CU333" s="36"/>
      <c r="CV333" s="36"/>
      <c r="CW333" s="36"/>
      <c r="CX333" s="36"/>
      <c r="CY333" s="36"/>
      <c r="CZ333" s="36"/>
      <c r="DA333" s="36"/>
      <c r="DB333" s="36"/>
      <c r="DC333" s="36"/>
      <c r="DD333" s="36"/>
      <c r="DE333" s="36"/>
      <c r="DF333" s="36"/>
      <c r="DG333" s="36"/>
      <c r="DH333" s="36"/>
      <c r="DI333" s="36"/>
      <c r="DJ333" s="36"/>
      <c r="DK333" s="36"/>
      <c r="DL333" s="36"/>
      <c r="DM333" s="36"/>
      <c r="DN333" s="36"/>
      <c r="DO333" s="36"/>
      <c r="DP333" s="55"/>
    </row>
    <row r="334" spans="1:120" hidden="1" x14ac:dyDescent="0.25">
      <c r="A334" s="35">
        <v>57</v>
      </c>
      <c r="B334" s="36" t="s">
        <v>219</v>
      </c>
      <c r="C334" s="36" t="s">
        <v>32</v>
      </c>
      <c r="D334" s="36" t="s">
        <v>146</v>
      </c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  <c r="AR334" s="36"/>
      <c r="AS334" s="36"/>
      <c r="AT334" s="36"/>
      <c r="AU334" s="36"/>
      <c r="AV334" s="36"/>
      <c r="AW334" s="36"/>
      <c r="AX334" s="36"/>
      <c r="AY334" s="36"/>
      <c r="AZ334" s="36"/>
      <c r="BA334" s="36"/>
      <c r="BB334" s="36"/>
      <c r="BC334" s="36"/>
      <c r="BD334" s="36"/>
      <c r="BE334" s="36"/>
      <c r="BF334" s="36">
        <v>1</v>
      </c>
      <c r="BG334" s="36"/>
      <c r="BH334" s="36"/>
      <c r="BI334" s="36"/>
      <c r="BJ334" s="36"/>
      <c r="BK334" s="36"/>
      <c r="BL334" s="36"/>
      <c r="BM334" s="36"/>
      <c r="BN334" s="36"/>
      <c r="BO334" s="36"/>
      <c r="BP334" s="36"/>
      <c r="BQ334" s="36"/>
      <c r="BR334" s="36"/>
      <c r="BS334" s="36"/>
      <c r="BT334" s="36"/>
      <c r="BU334" s="36"/>
      <c r="BV334" s="36"/>
      <c r="BW334" s="36"/>
      <c r="BX334" s="36"/>
      <c r="BY334" s="36"/>
      <c r="BZ334" s="36"/>
      <c r="CA334" s="36"/>
      <c r="CB334" s="36"/>
      <c r="CC334" s="36"/>
      <c r="CD334" s="36"/>
      <c r="CE334" s="36"/>
      <c r="CF334" s="36"/>
      <c r="CG334" s="36"/>
      <c r="CH334" s="36"/>
      <c r="CI334" s="36"/>
      <c r="CJ334" s="36"/>
      <c r="CK334" s="36"/>
      <c r="CL334" s="36"/>
      <c r="CM334" s="36"/>
      <c r="CN334" s="36"/>
      <c r="CO334" s="36"/>
      <c r="CP334" s="36"/>
      <c r="CQ334" s="36"/>
      <c r="CR334" s="36"/>
      <c r="CS334" s="36"/>
      <c r="CT334" s="36"/>
      <c r="CU334" s="36"/>
      <c r="CV334" s="36"/>
      <c r="CW334" s="36"/>
      <c r="CX334" s="36"/>
      <c r="CY334" s="36"/>
      <c r="CZ334" s="36"/>
      <c r="DA334" s="36"/>
      <c r="DB334" s="36"/>
      <c r="DC334" s="36"/>
      <c r="DD334" s="36"/>
      <c r="DE334" s="36"/>
      <c r="DF334" s="36"/>
      <c r="DG334" s="36"/>
      <c r="DH334" s="36"/>
      <c r="DI334" s="36"/>
      <c r="DJ334" s="36"/>
      <c r="DK334" s="36"/>
      <c r="DL334" s="36"/>
      <c r="DM334" s="36"/>
      <c r="DN334" s="36"/>
      <c r="DO334" s="36"/>
      <c r="DP334" s="55">
        <v>6</v>
      </c>
    </row>
    <row r="335" spans="1:120" hidden="1" x14ac:dyDescent="0.25">
      <c r="A335" s="38">
        <v>72</v>
      </c>
      <c r="B335" s="36" t="s">
        <v>221</v>
      </c>
      <c r="C335" s="36" t="s">
        <v>23</v>
      </c>
      <c r="D335" s="39" t="s">
        <v>111</v>
      </c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  <c r="AY335" s="39"/>
      <c r="AZ335" s="39"/>
      <c r="BA335" s="39"/>
      <c r="BB335" s="39"/>
      <c r="BC335" s="39"/>
      <c r="BD335" s="39"/>
      <c r="BE335" s="39"/>
      <c r="BF335" s="39">
        <v>6</v>
      </c>
      <c r="BG335" s="39"/>
      <c r="BH335" s="39"/>
      <c r="BI335" s="39"/>
      <c r="BJ335" s="39"/>
      <c r="BK335" s="39"/>
      <c r="BL335" s="39"/>
      <c r="BM335" s="39"/>
      <c r="BN335" s="39"/>
      <c r="BO335" s="39"/>
      <c r="BP335" s="39"/>
      <c r="BQ335" s="39"/>
      <c r="BR335" s="39"/>
      <c r="BS335" s="39"/>
      <c r="BT335" s="39"/>
      <c r="BU335" s="39"/>
      <c r="BV335" s="39"/>
      <c r="BW335" s="39"/>
      <c r="BX335" s="39"/>
      <c r="BY335" s="39"/>
      <c r="BZ335" s="39"/>
      <c r="CA335" s="39"/>
      <c r="CB335" s="39"/>
      <c r="CC335" s="39"/>
      <c r="CD335" s="39"/>
      <c r="CE335" s="39"/>
      <c r="CF335" s="39"/>
      <c r="CG335" s="39"/>
      <c r="CH335" s="39"/>
      <c r="CI335" s="39"/>
      <c r="CJ335" s="39"/>
      <c r="CK335" s="39"/>
      <c r="CL335" s="39"/>
      <c r="CM335" s="39"/>
      <c r="CN335" s="39"/>
      <c r="CO335" s="39"/>
      <c r="CP335" s="39"/>
      <c r="CQ335" s="39"/>
      <c r="CR335" s="39"/>
      <c r="CS335" s="39"/>
      <c r="CT335" s="39"/>
      <c r="CU335" s="39"/>
      <c r="CV335" s="39"/>
      <c r="CW335" s="39"/>
      <c r="CX335" s="39"/>
      <c r="CY335" s="39"/>
      <c r="CZ335" s="39"/>
      <c r="DA335" s="39"/>
      <c r="DB335" s="39"/>
      <c r="DC335" s="39"/>
      <c r="DD335" s="39"/>
      <c r="DE335" s="39"/>
      <c r="DF335" s="39"/>
      <c r="DG335" s="39"/>
      <c r="DH335" s="39"/>
      <c r="DI335" s="39"/>
      <c r="DJ335" s="39"/>
      <c r="DK335" s="39"/>
      <c r="DL335" s="39"/>
      <c r="DM335" s="39"/>
      <c r="DN335" s="39"/>
      <c r="DO335" s="39"/>
      <c r="DP335" s="58">
        <v>2</v>
      </c>
    </row>
    <row r="336" spans="1:120" hidden="1" x14ac:dyDescent="0.25">
      <c r="A336" s="35">
        <v>280</v>
      </c>
      <c r="B336" s="36" t="s">
        <v>226</v>
      </c>
      <c r="C336" s="36" t="s">
        <v>92</v>
      </c>
      <c r="D336" s="36" t="s">
        <v>46</v>
      </c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  <c r="AR336" s="36"/>
      <c r="AS336" s="36"/>
      <c r="AT336" s="36"/>
      <c r="AU336" s="36"/>
      <c r="AV336" s="36"/>
      <c r="AW336" s="36"/>
      <c r="AX336" s="36"/>
      <c r="AY336" s="36"/>
      <c r="AZ336" s="36"/>
      <c r="BA336" s="36"/>
      <c r="BB336" s="36"/>
      <c r="BC336" s="36"/>
      <c r="BD336" s="36"/>
      <c r="BE336" s="36"/>
      <c r="BF336" s="36">
        <v>7</v>
      </c>
      <c r="BG336" s="36"/>
      <c r="BH336" s="36"/>
      <c r="BI336" s="36"/>
      <c r="BJ336" s="36"/>
      <c r="BK336" s="36"/>
      <c r="BL336" s="36"/>
      <c r="BM336" s="36"/>
      <c r="BN336" s="36"/>
      <c r="BO336" s="36"/>
      <c r="BP336" s="36"/>
      <c r="BQ336" s="36"/>
      <c r="BR336" s="36"/>
      <c r="BS336" s="36"/>
      <c r="BT336" s="36"/>
      <c r="BU336" s="36"/>
      <c r="BV336" s="36"/>
      <c r="BW336" s="36"/>
      <c r="BX336" s="36"/>
      <c r="BY336" s="36"/>
      <c r="BZ336" s="36"/>
      <c r="CA336" s="36"/>
      <c r="CB336" s="36"/>
      <c r="CC336" s="36"/>
      <c r="CD336" s="36"/>
      <c r="CE336" s="36"/>
      <c r="CF336" s="36"/>
      <c r="CG336" s="36"/>
      <c r="CH336" s="36"/>
      <c r="CI336" s="36"/>
      <c r="CJ336" s="36"/>
      <c r="CK336" s="36"/>
      <c r="CL336" s="36"/>
      <c r="CM336" s="36"/>
      <c r="CN336" s="36"/>
      <c r="CO336" s="36"/>
      <c r="CP336" s="36"/>
      <c r="CQ336" s="36"/>
      <c r="CR336" s="36"/>
      <c r="CS336" s="36"/>
      <c r="CT336" s="36"/>
      <c r="CU336" s="36"/>
      <c r="CV336" s="36"/>
      <c r="CW336" s="36"/>
      <c r="CX336" s="36"/>
      <c r="CY336" s="36"/>
      <c r="CZ336" s="36"/>
      <c r="DA336" s="36"/>
      <c r="DB336" s="36"/>
      <c r="DC336" s="36"/>
      <c r="DD336" s="36"/>
      <c r="DE336" s="36"/>
      <c r="DF336" s="36"/>
      <c r="DG336" s="36"/>
      <c r="DH336" s="36"/>
      <c r="DI336" s="36"/>
      <c r="DJ336" s="36"/>
      <c r="DK336" s="36"/>
      <c r="DL336" s="36"/>
      <c r="DM336" s="36"/>
      <c r="DN336" s="36"/>
      <c r="DO336" s="36"/>
      <c r="DP336" s="56"/>
    </row>
    <row r="337" spans="1:120" hidden="1" x14ac:dyDescent="0.25">
      <c r="A337" s="35">
        <v>279</v>
      </c>
      <c r="B337" s="36" t="s">
        <v>251</v>
      </c>
      <c r="C337" s="36" t="s">
        <v>35</v>
      </c>
      <c r="D337" s="36" t="s">
        <v>20</v>
      </c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  <c r="AR337" s="36"/>
      <c r="AS337" s="36"/>
      <c r="AT337" s="36"/>
      <c r="AU337" s="36"/>
      <c r="AV337" s="36"/>
      <c r="AW337" s="36"/>
      <c r="AX337" s="36"/>
      <c r="AY337" s="36"/>
      <c r="AZ337" s="36"/>
      <c r="BA337" s="36"/>
      <c r="BB337" s="36"/>
      <c r="BC337" s="36"/>
      <c r="BD337" s="36"/>
      <c r="BE337" s="36">
        <v>3</v>
      </c>
      <c r="BF337" s="36"/>
      <c r="BG337" s="36"/>
      <c r="BH337" s="36"/>
      <c r="BI337" s="36"/>
      <c r="BJ337" s="36"/>
      <c r="BK337" s="36"/>
      <c r="BL337" s="36"/>
      <c r="BM337" s="36"/>
      <c r="BN337" s="36"/>
      <c r="BO337" s="36"/>
      <c r="BP337" s="36"/>
      <c r="BQ337" s="36"/>
      <c r="BR337" s="36"/>
      <c r="BS337" s="36"/>
      <c r="BT337" s="36"/>
      <c r="BU337" s="36"/>
      <c r="BV337" s="36"/>
      <c r="BW337" s="36"/>
      <c r="BX337" s="36"/>
      <c r="BY337" s="36"/>
      <c r="BZ337" s="36"/>
      <c r="CA337" s="36"/>
      <c r="CB337" s="36"/>
      <c r="CC337" s="36"/>
      <c r="CD337" s="36"/>
      <c r="CE337" s="36"/>
      <c r="CF337" s="36"/>
      <c r="CG337" s="36"/>
      <c r="CH337" s="36"/>
      <c r="CI337" s="36"/>
      <c r="CJ337" s="36"/>
      <c r="CK337" s="36"/>
      <c r="CL337" s="36"/>
      <c r="CM337" s="36"/>
      <c r="CN337" s="36"/>
      <c r="CO337" s="36"/>
      <c r="CP337" s="36"/>
      <c r="CQ337" s="36"/>
      <c r="CR337" s="36"/>
      <c r="CS337" s="36"/>
      <c r="CT337" s="36"/>
      <c r="CU337" s="36"/>
      <c r="CV337" s="36"/>
      <c r="CW337" s="36"/>
      <c r="CX337" s="36"/>
      <c r="CY337" s="36"/>
      <c r="CZ337" s="36"/>
      <c r="DA337" s="36"/>
      <c r="DB337" s="36"/>
      <c r="DC337" s="36"/>
      <c r="DD337" s="36"/>
      <c r="DE337" s="36"/>
      <c r="DF337" s="36"/>
      <c r="DG337" s="36"/>
      <c r="DH337" s="36"/>
      <c r="DI337" s="36"/>
      <c r="DJ337" s="36"/>
      <c r="DK337" s="36"/>
      <c r="DL337" s="36"/>
      <c r="DM337" s="36"/>
      <c r="DN337" s="36"/>
      <c r="DO337" s="36"/>
      <c r="DP337" s="56">
        <v>4</v>
      </c>
    </row>
    <row r="338" spans="1:120" hidden="1" x14ac:dyDescent="0.25">
      <c r="A338" s="35">
        <v>55</v>
      </c>
      <c r="B338" s="36" t="s">
        <v>336</v>
      </c>
      <c r="C338" s="36" t="s">
        <v>23</v>
      </c>
      <c r="D338" s="36" t="s">
        <v>150</v>
      </c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  <c r="AR338" s="36"/>
      <c r="AS338" s="36"/>
      <c r="AT338" s="36"/>
      <c r="AU338" s="36"/>
      <c r="AV338" s="36"/>
      <c r="AW338" s="36"/>
      <c r="AX338" s="36"/>
      <c r="AY338" s="36"/>
      <c r="AZ338" s="36"/>
      <c r="BA338" s="36"/>
      <c r="BB338" s="36"/>
      <c r="BC338" s="36"/>
      <c r="BD338" s="36"/>
      <c r="BE338" s="36">
        <v>9</v>
      </c>
      <c r="BF338" s="36"/>
      <c r="BG338" s="36"/>
      <c r="BH338" s="36"/>
      <c r="BI338" s="36"/>
      <c r="BJ338" s="36"/>
      <c r="BK338" s="36"/>
      <c r="BL338" s="36"/>
      <c r="BM338" s="36"/>
      <c r="BN338" s="36"/>
      <c r="BO338" s="36"/>
      <c r="BP338" s="36"/>
      <c r="BQ338" s="36"/>
      <c r="BR338" s="36"/>
      <c r="BS338" s="36"/>
      <c r="BT338" s="36"/>
      <c r="BU338" s="36"/>
      <c r="BV338" s="36"/>
      <c r="BW338" s="36"/>
      <c r="BX338" s="36"/>
      <c r="BY338" s="36"/>
      <c r="BZ338" s="36"/>
      <c r="CA338" s="36"/>
      <c r="CB338" s="36"/>
      <c r="CC338" s="36"/>
      <c r="CD338" s="36"/>
      <c r="CE338" s="36"/>
      <c r="CF338" s="36"/>
      <c r="CG338" s="36"/>
      <c r="CH338" s="36"/>
      <c r="CI338" s="36"/>
      <c r="CJ338" s="36"/>
      <c r="CK338" s="36"/>
      <c r="CL338" s="36"/>
      <c r="CM338" s="36"/>
      <c r="CN338" s="36"/>
      <c r="CO338" s="36"/>
      <c r="CP338" s="36"/>
      <c r="CQ338" s="36"/>
      <c r="CR338" s="36"/>
      <c r="CS338" s="36"/>
      <c r="CT338" s="36"/>
      <c r="CU338" s="36"/>
      <c r="CV338" s="36"/>
      <c r="CW338" s="36"/>
      <c r="CX338" s="36"/>
      <c r="CY338" s="36"/>
      <c r="CZ338" s="36"/>
      <c r="DA338" s="36"/>
      <c r="DB338" s="36"/>
      <c r="DC338" s="36"/>
      <c r="DD338" s="36"/>
      <c r="DE338" s="36"/>
      <c r="DF338" s="36"/>
      <c r="DG338" s="36"/>
      <c r="DH338" s="36"/>
      <c r="DI338" s="36"/>
      <c r="DJ338" s="36"/>
      <c r="DK338" s="36"/>
      <c r="DL338" s="36"/>
      <c r="DM338" s="36"/>
      <c r="DN338" s="36"/>
      <c r="DO338" s="36"/>
      <c r="DP338" s="56"/>
    </row>
    <row r="339" spans="1:120" hidden="1" x14ac:dyDescent="0.25">
      <c r="A339" s="35">
        <v>84</v>
      </c>
      <c r="B339" s="36" t="s">
        <v>271</v>
      </c>
      <c r="C339" s="36" t="s">
        <v>23</v>
      </c>
      <c r="D339" s="36" t="s">
        <v>53</v>
      </c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  <c r="AR339" s="36"/>
      <c r="AS339" s="36"/>
      <c r="AT339" s="36"/>
      <c r="AU339" s="36"/>
      <c r="AV339" s="36"/>
      <c r="AW339" s="36"/>
      <c r="AX339" s="36"/>
      <c r="AY339" s="36"/>
      <c r="AZ339" s="36"/>
      <c r="BA339" s="36"/>
      <c r="BB339" s="36"/>
      <c r="BC339" s="36"/>
      <c r="BD339" s="36"/>
      <c r="BE339" s="36">
        <v>11</v>
      </c>
      <c r="BF339" s="36"/>
      <c r="BG339" s="36"/>
      <c r="BH339" s="36"/>
      <c r="BI339" s="36"/>
      <c r="BJ339" s="36"/>
      <c r="BK339" s="36"/>
      <c r="BL339" s="36"/>
      <c r="BM339" s="36"/>
      <c r="BN339" s="36"/>
      <c r="BO339" s="36"/>
      <c r="BP339" s="36"/>
      <c r="BQ339" s="36"/>
      <c r="BR339" s="36"/>
      <c r="BS339" s="36"/>
      <c r="BT339" s="36"/>
      <c r="BU339" s="36"/>
      <c r="BV339" s="36"/>
      <c r="BW339" s="36"/>
      <c r="BX339" s="36"/>
      <c r="BY339" s="36"/>
      <c r="BZ339" s="36"/>
      <c r="CA339" s="36"/>
      <c r="CB339" s="36"/>
      <c r="CC339" s="36"/>
      <c r="CD339" s="36"/>
      <c r="CE339" s="36"/>
      <c r="CF339" s="36"/>
      <c r="CG339" s="36"/>
      <c r="CH339" s="36"/>
      <c r="CI339" s="36"/>
      <c r="CJ339" s="36"/>
      <c r="CK339" s="36"/>
      <c r="CL339" s="36"/>
      <c r="CM339" s="36"/>
      <c r="CN339" s="36"/>
      <c r="CO339" s="36"/>
      <c r="CP339" s="36"/>
      <c r="CQ339" s="36"/>
      <c r="CR339" s="36"/>
      <c r="CS339" s="36"/>
      <c r="CT339" s="36"/>
      <c r="CU339" s="36"/>
      <c r="CV339" s="36"/>
      <c r="CW339" s="36"/>
      <c r="CX339" s="36"/>
      <c r="CY339" s="36"/>
      <c r="CZ339" s="36"/>
      <c r="DA339" s="36"/>
      <c r="DB339" s="36"/>
      <c r="DC339" s="36"/>
      <c r="DD339" s="36"/>
      <c r="DE339" s="36"/>
      <c r="DF339" s="36"/>
      <c r="DG339" s="36"/>
      <c r="DH339" s="36"/>
      <c r="DI339" s="36"/>
      <c r="DJ339" s="36"/>
      <c r="DK339" s="36"/>
      <c r="DL339" s="36"/>
      <c r="DM339" s="36"/>
      <c r="DN339" s="36"/>
      <c r="DO339" s="36"/>
      <c r="DP339" s="55"/>
    </row>
    <row r="340" spans="1:120" hidden="1" x14ac:dyDescent="0.25">
      <c r="A340" s="35">
        <v>81</v>
      </c>
      <c r="B340" s="36" t="s">
        <v>345</v>
      </c>
      <c r="C340" s="36" t="s">
        <v>23</v>
      </c>
      <c r="D340" s="36" t="s">
        <v>175</v>
      </c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/>
      <c r="AP340" s="36"/>
      <c r="AQ340" s="36"/>
      <c r="AR340" s="36"/>
      <c r="AS340" s="36"/>
      <c r="AT340" s="36"/>
      <c r="AU340" s="36"/>
      <c r="AV340" s="36"/>
      <c r="AW340" s="36"/>
      <c r="AX340" s="36"/>
      <c r="AY340" s="36"/>
      <c r="AZ340" s="36"/>
      <c r="BA340" s="36"/>
      <c r="BB340" s="36"/>
      <c r="BC340" s="36"/>
      <c r="BD340" s="36"/>
      <c r="BE340" s="36" t="s">
        <v>15</v>
      </c>
      <c r="BF340" s="36"/>
      <c r="BG340" s="36"/>
      <c r="BH340" s="36"/>
      <c r="BI340" s="36"/>
      <c r="BJ340" s="36"/>
      <c r="BK340" s="36"/>
      <c r="BL340" s="36"/>
      <c r="BM340" s="36"/>
      <c r="BN340" s="36"/>
      <c r="BO340" s="36"/>
      <c r="BP340" s="36"/>
      <c r="BQ340" s="36"/>
      <c r="BR340" s="36"/>
      <c r="BS340" s="36"/>
      <c r="BT340" s="36"/>
      <c r="BU340" s="36"/>
      <c r="BV340" s="36"/>
      <c r="BW340" s="36"/>
      <c r="BX340" s="36"/>
      <c r="BY340" s="36"/>
      <c r="BZ340" s="36"/>
      <c r="CA340" s="36"/>
      <c r="CB340" s="36"/>
      <c r="CC340" s="36"/>
      <c r="CD340" s="36"/>
      <c r="CE340" s="36"/>
      <c r="CF340" s="36"/>
      <c r="CG340" s="36"/>
      <c r="CH340" s="36"/>
      <c r="CI340" s="36"/>
      <c r="CJ340" s="36"/>
      <c r="CK340" s="36"/>
      <c r="CL340" s="36"/>
      <c r="CM340" s="36"/>
      <c r="CN340" s="36"/>
      <c r="CO340" s="36"/>
      <c r="CP340" s="36"/>
      <c r="CQ340" s="36"/>
      <c r="CR340" s="36"/>
      <c r="CS340" s="36"/>
      <c r="CT340" s="36"/>
      <c r="CU340" s="36"/>
      <c r="CV340" s="36"/>
      <c r="CW340" s="36"/>
      <c r="CX340" s="36"/>
      <c r="CY340" s="36"/>
      <c r="CZ340" s="36"/>
      <c r="DA340" s="36"/>
      <c r="DB340" s="36"/>
      <c r="DC340" s="36"/>
      <c r="DD340" s="36"/>
      <c r="DE340" s="36"/>
      <c r="DF340" s="36"/>
      <c r="DG340" s="36"/>
      <c r="DH340" s="36"/>
      <c r="DI340" s="36"/>
      <c r="DJ340" s="36"/>
      <c r="DK340" s="36"/>
      <c r="DL340" s="36"/>
      <c r="DM340" s="36"/>
      <c r="DN340" s="36"/>
      <c r="DO340" s="36"/>
      <c r="DP340" s="56"/>
    </row>
    <row r="341" spans="1:120" hidden="1" x14ac:dyDescent="0.25">
      <c r="A341" s="35">
        <v>55</v>
      </c>
      <c r="B341" s="36" t="s">
        <v>228</v>
      </c>
      <c r="C341" s="36" t="s">
        <v>23</v>
      </c>
      <c r="D341" s="36" t="s">
        <v>150</v>
      </c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  <c r="AR341" s="36"/>
      <c r="AS341" s="36"/>
      <c r="AT341" s="36"/>
      <c r="AU341" s="36"/>
      <c r="AV341" s="36"/>
      <c r="AW341" s="36"/>
      <c r="AX341" s="36"/>
      <c r="AY341" s="36"/>
      <c r="AZ341" s="36"/>
      <c r="BA341" s="36"/>
      <c r="BB341" s="36"/>
      <c r="BC341" s="36"/>
      <c r="BD341" s="36">
        <v>1</v>
      </c>
      <c r="BE341" s="36"/>
      <c r="BF341" s="36"/>
      <c r="BG341" s="36"/>
      <c r="BH341" s="36"/>
      <c r="BI341" s="36"/>
      <c r="BJ341" s="36"/>
      <c r="BK341" s="36"/>
      <c r="BL341" s="36"/>
      <c r="BM341" s="36"/>
      <c r="BN341" s="36"/>
      <c r="BO341" s="36"/>
      <c r="BP341" s="36"/>
      <c r="BQ341" s="36"/>
      <c r="BR341" s="36"/>
      <c r="BS341" s="36"/>
      <c r="BT341" s="36"/>
      <c r="BU341" s="36"/>
      <c r="BV341" s="36"/>
      <c r="BW341" s="36"/>
      <c r="BX341" s="36"/>
      <c r="BY341" s="36"/>
      <c r="BZ341" s="36"/>
      <c r="CA341" s="36"/>
      <c r="CB341" s="36"/>
      <c r="CC341" s="36"/>
      <c r="CD341" s="36"/>
      <c r="CE341" s="36"/>
      <c r="CF341" s="36"/>
      <c r="CG341" s="36"/>
      <c r="CH341" s="36"/>
      <c r="CI341" s="36"/>
      <c r="CJ341" s="36"/>
      <c r="CK341" s="36"/>
      <c r="CL341" s="36"/>
      <c r="CM341" s="36"/>
      <c r="CN341" s="36"/>
      <c r="CO341" s="36"/>
      <c r="CP341" s="36"/>
      <c r="CQ341" s="36"/>
      <c r="CR341" s="36"/>
      <c r="CS341" s="36"/>
      <c r="CT341" s="36"/>
      <c r="CU341" s="36"/>
      <c r="CV341" s="36"/>
      <c r="CW341" s="36"/>
      <c r="CX341" s="36"/>
      <c r="CY341" s="36"/>
      <c r="CZ341" s="36"/>
      <c r="DA341" s="36"/>
      <c r="DB341" s="36"/>
      <c r="DC341" s="36"/>
      <c r="DD341" s="36"/>
      <c r="DE341" s="36"/>
      <c r="DF341" s="36"/>
      <c r="DG341" s="36"/>
      <c r="DH341" s="36"/>
      <c r="DI341" s="36"/>
      <c r="DJ341" s="36"/>
      <c r="DK341" s="36"/>
      <c r="DL341" s="36"/>
      <c r="DM341" s="36"/>
      <c r="DN341" s="36"/>
      <c r="DO341" s="36"/>
      <c r="DP341" s="56">
        <v>9</v>
      </c>
    </row>
    <row r="342" spans="1:120" hidden="1" x14ac:dyDescent="0.25">
      <c r="A342" s="38">
        <v>80</v>
      </c>
      <c r="B342" s="39" t="s">
        <v>315</v>
      </c>
      <c r="C342" s="2" t="s">
        <v>30</v>
      </c>
      <c r="D342" s="39" t="s">
        <v>12</v>
      </c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  <c r="AX342" s="39"/>
      <c r="AY342" s="39"/>
      <c r="AZ342" s="39"/>
      <c r="BA342" s="39"/>
      <c r="BB342" s="39"/>
      <c r="BC342" s="39">
        <v>2</v>
      </c>
      <c r="BD342" s="39"/>
      <c r="BE342" s="39"/>
      <c r="BF342" s="39"/>
      <c r="BG342" s="39"/>
      <c r="BH342" s="39"/>
      <c r="BI342" s="39"/>
      <c r="BJ342" s="39"/>
      <c r="BK342" s="39"/>
      <c r="BL342" s="39"/>
      <c r="BM342" s="39"/>
      <c r="BN342" s="39"/>
      <c r="BO342" s="39"/>
      <c r="BP342" s="39"/>
      <c r="BQ342" s="39"/>
      <c r="BR342" s="39"/>
      <c r="BS342" s="39"/>
      <c r="BT342" s="39"/>
      <c r="BU342" s="39"/>
      <c r="BV342" s="39"/>
      <c r="BW342" s="39"/>
      <c r="BX342" s="39"/>
      <c r="BY342" s="39"/>
      <c r="BZ342" s="39"/>
      <c r="CA342" s="39"/>
      <c r="CB342" s="39"/>
      <c r="CC342" s="39"/>
      <c r="CD342" s="39"/>
      <c r="CE342" s="39"/>
      <c r="CF342" s="39"/>
      <c r="CG342" s="39"/>
      <c r="CH342" s="39"/>
      <c r="CI342" s="39"/>
      <c r="CJ342" s="39"/>
      <c r="CK342" s="39"/>
      <c r="CL342" s="39"/>
      <c r="CM342" s="39"/>
      <c r="CN342" s="39"/>
      <c r="CO342" s="39"/>
      <c r="CP342" s="39"/>
      <c r="CQ342" s="39"/>
      <c r="CR342" s="39"/>
      <c r="CS342" s="39"/>
      <c r="CT342" s="39"/>
      <c r="CU342" s="39"/>
      <c r="CV342" s="39"/>
      <c r="CW342" s="39"/>
      <c r="CX342" s="39"/>
      <c r="CY342" s="39"/>
      <c r="CZ342" s="39"/>
      <c r="DA342" s="39"/>
      <c r="DB342" s="39"/>
      <c r="DC342" s="39"/>
      <c r="DD342" s="39"/>
      <c r="DE342" s="39"/>
      <c r="DF342" s="39"/>
      <c r="DG342" s="39"/>
      <c r="DH342" s="39"/>
      <c r="DI342" s="39"/>
      <c r="DJ342" s="39"/>
      <c r="DK342" s="39"/>
      <c r="DL342" s="39"/>
      <c r="DM342" s="39"/>
      <c r="DN342" s="39"/>
      <c r="DO342" s="39"/>
      <c r="DP342" s="55">
        <v>4</v>
      </c>
    </row>
    <row r="343" spans="1:120" hidden="1" x14ac:dyDescent="0.25">
      <c r="A343" s="35">
        <v>78</v>
      </c>
      <c r="B343" s="36" t="s">
        <v>227</v>
      </c>
      <c r="C343" s="2" t="s">
        <v>25</v>
      </c>
      <c r="D343" s="36" t="s">
        <v>174</v>
      </c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  <c r="AP343" s="36"/>
      <c r="AQ343" s="36"/>
      <c r="AR343" s="36"/>
      <c r="AS343" s="36"/>
      <c r="AT343" s="36"/>
      <c r="AU343" s="36"/>
      <c r="AV343" s="36"/>
      <c r="AW343" s="36"/>
      <c r="AX343" s="36"/>
      <c r="AY343" s="36"/>
      <c r="AZ343" s="36"/>
      <c r="BA343" s="36"/>
      <c r="BB343" s="36">
        <v>1</v>
      </c>
      <c r="BC343" s="36"/>
      <c r="BD343" s="36"/>
      <c r="BE343" s="36"/>
      <c r="BF343" s="36"/>
      <c r="BG343" s="36"/>
      <c r="BH343" s="36"/>
      <c r="BI343" s="36"/>
      <c r="BJ343" s="36"/>
      <c r="BK343" s="36"/>
      <c r="BL343" s="36"/>
      <c r="BM343" s="36"/>
      <c r="BN343" s="36"/>
      <c r="BO343" s="36"/>
      <c r="BP343" s="36"/>
      <c r="BQ343" s="36"/>
      <c r="BR343" s="36"/>
      <c r="BS343" s="36"/>
      <c r="BT343" s="36"/>
      <c r="BU343" s="36"/>
      <c r="BV343" s="36"/>
      <c r="BW343" s="36"/>
      <c r="BX343" s="36"/>
      <c r="BY343" s="36"/>
      <c r="BZ343" s="36"/>
      <c r="CA343" s="36"/>
      <c r="CB343" s="36"/>
      <c r="CC343" s="36"/>
      <c r="CD343" s="36"/>
      <c r="CE343" s="36"/>
      <c r="CF343" s="36"/>
      <c r="CG343" s="36"/>
      <c r="CH343" s="36"/>
      <c r="CI343" s="36"/>
      <c r="CJ343" s="36"/>
      <c r="CK343" s="36"/>
      <c r="CL343" s="36"/>
      <c r="CM343" s="36"/>
      <c r="CN343" s="36"/>
      <c r="CO343" s="36"/>
      <c r="CP343" s="36"/>
      <c r="CQ343" s="36"/>
      <c r="CR343" s="36"/>
      <c r="CS343" s="36"/>
      <c r="CT343" s="36"/>
      <c r="CU343" s="36"/>
      <c r="CV343" s="36"/>
      <c r="CW343" s="36"/>
      <c r="CX343" s="36"/>
      <c r="CY343" s="36"/>
      <c r="CZ343" s="36"/>
      <c r="DA343" s="36"/>
      <c r="DB343" s="36"/>
      <c r="DC343" s="36"/>
      <c r="DD343" s="36"/>
      <c r="DE343" s="36"/>
      <c r="DF343" s="36"/>
      <c r="DG343" s="36"/>
      <c r="DH343" s="36"/>
      <c r="DI343" s="36"/>
      <c r="DJ343" s="36"/>
      <c r="DK343" s="36"/>
      <c r="DL343" s="36"/>
      <c r="DM343" s="36"/>
      <c r="DN343" s="36"/>
      <c r="DO343" s="36"/>
      <c r="DP343" s="55">
        <v>9</v>
      </c>
    </row>
    <row r="344" spans="1:120" hidden="1" x14ac:dyDescent="0.25">
      <c r="A344" s="35">
        <v>64</v>
      </c>
      <c r="B344" s="36" t="s">
        <v>222</v>
      </c>
      <c r="C344" s="36" t="s">
        <v>92</v>
      </c>
      <c r="D344" s="36" t="s">
        <v>46</v>
      </c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  <c r="AR344" s="36"/>
      <c r="AS344" s="36"/>
      <c r="AT344" s="36"/>
      <c r="AU344" s="36"/>
      <c r="AV344" s="36"/>
      <c r="AW344" s="36"/>
      <c r="AX344" s="36"/>
      <c r="AY344" s="36"/>
      <c r="AZ344" s="36"/>
      <c r="BA344" s="36"/>
      <c r="BB344" s="36">
        <v>2</v>
      </c>
      <c r="BC344" s="36"/>
      <c r="BD344" s="36"/>
      <c r="BE344" s="36"/>
      <c r="BF344" s="36"/>
      <c r="BG344" s="36"/>
      <c r="BH344" s="36"/>
      <c r="BI344" s="36"/>
      <c r="BJ344" s="36"/>
      <c r="BK344" s="36"/>
      <c r="BL344" s="36"/>
      <c r="BM344" s="36"/>
      <c r="BN344" s="36"/>
      <c r="BO344" s="36"/>
      <c r="BP344" s="36"/>
      <c r="BQ344" s="36"/>
      <c r="BR344" s="36"/>
      <c r="BS344" s="36"/>
      <c r="BT344" s="36"/>
      <c r="BU344" s="36"/>
      <c r="BV344" s="36"/>
      <c r="BW344" s="36"/>
      <c r="BX344" s="36"/>
      <c r="BY344" s="36"/>
      <c r="BZ344" s="36"/>
      <c r="CA344" s="36"/>
      <c r="CB344" s="36"/>
      <c r="CC344" s="36"/>
      <c r="CD344" s="36"/>
      <c r="CE344" s="36"/>
      <c r="CF344" s="36"/>
      <c r="CG344" s="36"/>
      <c r="CH344" s="36"/>
      <c r="CI344" s="36"/>
      <c r="CJ344" s="36"/>
      <c r="CK344" s="36"/>
      <c r="CL344" s="36"/>
      <c r="CM344" s="36"/>
      <c r="CN344" s="36"/>
      <c r="CO344" s="36"/>
      <c r="CP344" s="36"/>
      <c r="CQ344" s="36"/>
      <c r="CR344" s="36"/>
      <c r="CS344" s="36"/>
      <c r="CT344" s="36"/>
      <c r="CU344" s="36"/>
      <c r="CV344" s="36"/>
      <c r="CW344" s="36"/>
      <c r="CX344" s="36"/>
      <c r="CY344" s="36"/>
      <c r="CZ344" s="36"/>
      <c r="DA344" s="36"/>
      <c r="DB344" s="36"/>
      <c r="DC344" s="36"/>
      <c r="DD344" s="36"/>
      <c r="DE344" s="36"/>
      <c r="DF344" s="36"/>
      <c r="DG344" s="36"/>
      <c r="DH344" s="36"/>
      <c r="DI344" s="36"/>
      <c r="DJ344" s="36"/>
      <c r="DK344" s="36"/>
      <c r="DL344" s="36"/>
      <c r="DM344" s="36"/>
      <c r="DN344" s="36"/>
      <c r="DO344" s="36"/>
      <c r="DP344" s="55">
        <v>6</v>
      </c>
    </row>
    <row r="345" spans="1:120" hidden="1" x14ac:dyDescent="0.25">
      <c r="A345" s="35">
        <v>33</v>
      </c>
      <c r="B345" s="36" t="s">
        <v>220</v>
      </c>
      <c r="C345" s="36" t="s">
        <v>37</v>
      </c>
      <c r="D345" s="36" t="s">
        <v>19</v>
      </c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  <c r="AR345" s="36"/>
      <c r="AS345" s="36"/>
      <c r="AT345" s="36"/>
      <c r="AU345" s="36"/>
      <c r="AV345" s="36"/>
      <c r="AW345" s="36"/>
      <c r="AX345" s="36"/>
      <c r="AY345" s="36"/>
      <c r="AZ345" s="36"/>
      <c r="BA345" s="36"/>
      <c r="BB345" s="36">
        <v>3</v>
      </c>
      <c r="BC345" s="36"/>
      <c r="BD345" s="36"/>
      <c r="BE345" s="36"/>
      <c r="BF345" s="36"/>
      <c r="BG345" s="36"/>
      <c r="BH345" s="36"/>
      <c r="BI345" s="36"/>
      <c r="BJ345" s="36"/>
      <c r="BK345" s="36"/>
      <c r="BL345" s="36"/>
      <c r="BM345" s="36"/>
      <c r="BN345" s="36"/>
      <c r="BO345" s="36"/>
      <c r="BP345" s="36"/>
      <c r="BQ345" s="36"/>
      <c r="BR345" s="36"/>
      <c r="BS345" s="36"/>
      <c r="BT345" s="36"/>
      <c r="BU345" s="36"/>
      <c r="BV345" s="36"/>
      <c r="BW345" s="36"/>
      <c r="BX345" s="36"/>
      <c r="BY345" s="36"/>
      <c r="BZ345" s="36"/>
      <c r="CA345" s="36"/>
      <c r="CB345" s="36"/>
      <c r="CC345" s="36"/>
      <c r="CD345" s="36"/>
      <c r="CE345" s="36"/>
      <c r="CF345" s="36"/>
      <c r="CG345" s="36"/>
      <c r="CH345" s="36"/>
      <c r="CI345" s="36"/>
      <c r="CJ345" s="36"/>
      <c r="CK345" s="36"/>
      <c r="CL345" s="36"/>
      <c r="CM345" s="36"/>
      <c r="CN345" s="36"/>
      <c r="CO345" s="36"/>
      <c r="CP345" s="36"/>
      <c r="CQ345" s="36"/>
      <c r="CR345" s="36"/>
      <c r="CS345" s="36"/>
      <c r="CT345" s="36"/>
      <c r="CU345" s="36"/>
      <c r="CV345" s="36"/>
      <c r="CW345" s="36"/>
      <c r="CX345" s="36"/>
      <c r="CY345" s="36"/>
      <c r="CZ345" s="36"/>
      <c r="DA345" s="36"/>
      <c r="DB345" s="36"/>
      <c r="DC345" s="36"/>
      <c r="DD345" s="36"/>
      <c r="DE345" s="36"/>
      <c r="DF345" s="36"/>
      <c r="DG345" s="36"/>
      <c r="DH345" s="36"/>
      <c r="DI345" s="36"/>
      <c r="DJ345" s="36"/>
      <c r="DK345" s="36"/>
      <c r="DL345" s="36"/>
      <c r="DM345" s="36"/>
      <c r="DN345" s="36"/>
      <c r="DO345" s="36"/>
      <c r="DP345" s="56">
        <v>6</v>
      </c>
    </row>
    <row r="346" spans="1:120" hidden="1" x14ac:dyDescent="0.25">
      <c r="A346" s="35">
        <v>55</v>
      </c>
      <c r="B346" s="36" t="s">
        <v>336</v>
      </c>
      <c r="C346" s="36" t="s">
        <v>23</v>
      </c>
      <c r="D346" s="36" t="s">
        <v>150</v>
      </c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>
        <v>4</v>
      </c>
      <c r="AL346" s="36"/>
      <c r="AM346" s="36"/>
      <c r="AN346" s="36"/>
      <c r="AO346" s="36"/>
      <c r="AP346" s="36"/>
      <c r="AQ346" s="36"/>
      <c r="AR346" s="36"/>
      <c r="AS346" s="36"/>
      <c r="AT346" s="36"/>
      <c r="AU346" s="36"/>
      <c r="AV346" s="36"/>
      <c r="AW346" s="36"/>
      <c r="AX346" s="36"/>
      <c r="AY346" s="36"/>
      <c r="AZ346" s="36"/>
      <c r="BA346" s="36"/>
      <c r="BB346" s="36"/>
      <c r="BC346" s="36"/>
      <c r="BD346" s="36"/>
      <c r="BE346" s="36"/>
      <c r="BF346" s="36"/>
      <c r="BG346" s="36"/>
      <c r="BH346" s="36"/>
      <c r="BI346" s="36"/>
      <c r="BJ346" s="36"/>
      <c r="BK346" s="36"/>
      <c r="BL346" s="36"/>
      <c r="BM346" s="36"/>
      <c r="BN346" s="36"/>
      <c r="BO346" s="36"/>
      <c r="BP346" s="36"/>
      <c r="BQ346" s="36"/>
      <c r="BR346" s="36"/>
      <c r="BS346" s="36"/>
      <c r="BT346" s="36"/>
      <c r="BU346" s="36"/>
      <c r="BV346" s="36"/>
      <c r="BW346" s="36"/>
      <c r="BX346" s="36"/>
      <c r="BY346" s="36"/>
      <c r="BZ346" s="36"/>
      <c r="CA346" s="36"/>
      <c r="CB346" s="36"/>
      <c r="CC346" s="36"/>
      <c r="CD346" s="36"/>
      <c r="CE346" s="36"/>
      <c r="CF346" s="36"/>
      <c r="CG346" s="36"/>
      <c r="CH346" s="36"/>
      <c r="CI346" s="36"/>
      <c r="CJ346" s="36"/>
      <c r="CK346" s="36"/>
      <c r="CL346" s="36"/>
      <c r="CM346" s="36"/>
      <c r="CN346" s="36"/>
      <c r="CO346" s="36"/>
      <c r="CP346" s="36"/>
      <c r="CQ346" s="36"/>
      <c r="CR346" s="36"/>
      <c r="CS346" s="36"/>
      <c r="CT346" s="36"/>
      <c r="CU346" s="36"/>
      <c r="CV346" s="36"/>
      <c r="CW346" s="36"/>
      <c r="CX346" s="36"/>
      <c r="CY346" s="36"/>
      <c r="CZ346" s="36"/>
      <c r="DA346" s="36"/>
      <c r="DB346" s="36"/>
      <c r="DC346" s="36"/>
      <c r="DD346" s="36"/>
      <c r="DE346" s="36"/>
      <c r="DF346" s="36"/>
      <c r="DG346" s="36"/>
      <c r="DH346" s="36"/>
      <c r="DI346" s="36"/>
      <c r="DJ346" s="36"/>
      <c r="DK346" s="36"/>
      <c r="DL346" s="36"/>
      <c r="DM346" s="36"/>
      <c r="DN346" s="36"/>
      <c r="DO346" s="36"/>
      <c r="DP346" s="56">
        <v>1</v>
      </c>
    </row>
    <row r="347" spans="1:120" hidden="1" x14ac:dyDescent="0.25">
      <c r="A347" s="35">
        <v>64</v>
      </c>
      <c r="B347" s="36" t="s">
        <v>222</v>
      </c>
      <c r="C347" s="36" t="s">
        <v>92</v>
      </c>
      <c r="D347" s="36" t="s">
        <v>46</v>
      </c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>
        <v>1</v>
      </c>
      <c r="AK347" s="36"/>
      <c r="AL347" s="36"/>
      <c r="AM347" s="36"/>
      <c r="AN347" s="36"/>
      <c r="AO347" s="36"/>
      <c r="AP347" s="36"/>
      <c r="AQ347" s="36"/>
      <c r="AR347" s="36"/>
      <c r="AS347" s="36"/>
      <c r="AT347" s="36"/>
      <c r="AU347" s="36"/>
      <c r="AV347" s="36"/>
      <c r="AW347" s="36"/>
      <c r="AX347" s="36"/>
      <c r="AY347" s="36"/>
      <c r="AZ347" s="36"/>
      <c r="BA347" s="36"/>
      <c r="BB347" s="36"/>
      <c r="BC347" s="36"/>
      <c r="BD347" s="36"/>
      <c r="BE347" s="36"/>
      <c r="BF347" s="36"/>
      <c r="BG347" s="36"/>
      <c r="BH347" s="36"/>
      <c r="BI347" s="36"/>
      <c r="BJ347" s="36"/>
      <c r="BK347" s="36"/>
      <c r="BL347" s="36"/>
      <c r="BM347" s="36"/>
      <c r="BN347" s="36"/>
      <c r="BO347" s="36"/>
      <c r="BP347" s="36"/>
      <c r="BQ347" s="36"/>
      <c r="BR347" s="36"/>
      <c r="BS347" s="36"/>
      <c r="BT347" s="36"/>
      <c r="BU347" s="36"/>
      <c r="BV347" s="36"/>
      <c r="BW347" s="36"/>
      <c r="BX347" s="36"/>
      <c r="BY347" s="36"/>
      <c r="BZ347" s="36"/>
      <c r="CA347" s="36"/>
      <c r="CB347" s="36"/>
      <c r="CC347" s="36"/>
      <c r="CD347" s="36"/>
      <c r="CE347" s="36"/>
      <c r="CF347" s="36"/>
      <c r="CG347" s="36"/>
      <c r="CH347" s="36"/>
      <c r="CI347" s="36"/>
      <c r="CJ347" s="36"/>
      <c r="CK347" s="36"/>
      <c r="CL347" s="36"/>
      <c r="CM347" s="36"/>
      <c r="CN347" s="36"/>
      <c r="CO347" s="36"/>
      <c r="CP347" s="36"/>
      <c r="CQ347" s="36"/>
      <c r="CR347" s="36"/>
      <c r="CS347" s="36"/>
      <c r="CT347" s="36"/>
      <c r="CU347" s="36"/>
      <c r="CV347" s="36"/>
      <c r="CW347" s="36"/>
      <c r="CX347" s="36"/>
      <c r="CY347" s="36"/>
      <c r="CZ347" s="36"/>
      <c r="DA347" s="36"/>
      <c r="DB347" s="36"/>
      <c r="DC347" s="36"/>
      <c r="DD347" s="36"/>
      <c r="DE347" s="36"/>
      <c r="DF347" s="36"/>
      <c r="DG347" s="36"/>
      <c r="DH347" s="36"/>
      <c r="DI347" s="36"/>
      <c r="DJ347" s="36"/>
      <c r="DK347" s="36"/>
      <c r="DL347" s="36"/>
      <c r="DM347" s="36"/>
      <c r="DN347" s="36"/>
      <c r="DO347" s="36"/>
      <c r="DP347" s="56">
        <v>6</v>
      </c>
    </row>
    <row r="348" spans="1:120" hidden="1" x14ac:dyDescent="0.25">
      <c r="A348" s="38">
        <v>72</v>
      </c>
      <c r="B348" s="39" t="s">
        <v>221</v>
      </c>
      <c r="C348" s="39" t="s">
        <v>23</v>
      </c>
      <c r="D348" s="39" t="s">
        <v>111</v>
      </c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>
        <v>2</v>
      </c>
      <c r="AK348" s="39"/>
      <c r="AL348" s="39"/>
      <c r="AM348" s="39"/>
      <c r="AN348" s="39"/>
      <c r="AO348" s="39"/>
      <c r="AP348" s="39"/>
      <c r="AQ348" s="39"/>
      <c r="AR348" s="39"/>
      <c r="AS348" s="39"/>
      <c r="AT348" s="39"/>
      <c r="AU348" s="39"/>
      <c r="AV348" s="39"/>
      <c r="AW348" s="39"/>
      <c r="AX348" s="39"/>
      <c r="AY348" s="39"/>
      <c r="AZ348" s="39"/>
      <c r="BA348" s="39"/>
      <c r="BB348" s="39"/>
      <c r="BC348" s="39"/>
      <c r="BD348" s="39"/>
      <c r="BE348" s="39"/>
      <c r="BF348" s="39"/>
      <c r="BG348" s="39"/>
      <c r="BH348" s="39"/>
      <c r="BI348" s="39"/>
      <c r="BJ348" s="39"/>
      <c r="BK348" s="39"/>
      <c r="BL348" s="39"/>
      <c r="BM348" s="39"/>
      <c r="BN348" s="39"/>
      <c r="BO348" s="39"/>
      <c r="BP348" s="39"/>
      <c r="BQ348" s="39"/>
      <c r="BR348" s="39"/>
      <c r="BS348" s="39"/>
      <c r="BT348" s="39"/>
      <c r="BU348" s="39"/>
      <c r="BV348" s="39"/>
      <c r="BW348" s="39"/>
      <c r="BX348" s="39"/>
      <c r="BY348" s="39"/>
      <c r="BZ348" s="39"/>
      <c r="CA348" s="39"/>
      <c r="CB348" s="39"/>
      <c r="CC348" s="39"/>
      <c r="CD348" s="39"/>
      <c r="CE348" s="39"/>
      <c r="CF348" s="39"/>
      <c r="CG348" s="39"/>
      <c r="CH348" s="39"/>
      <c r="CI348" s="39"/>
      <c r="CJ348" s="39"/>
      <c r="CK348" s="39"/>
      <c r="CL348" s="39"/>
      <c r="CM348" s="39"/>
      <c r="CN348" s="39"/>
      <c r="CO348" s="39"/>
      <c r="CP348" s="39"/>
      <c r="CQ348" s="39"/>
      <c r="CR348" s="39"/>
      <c r="CS348" s="39"/>
      <c r="CT348" s="39"/>
      <c r="CU348" s="39"/>
      <c r="CV348" s="39"/>
      <c r="CW348" s="39"/>
      <c r="CX348" s="39"/>
      <c r="CY348" s="39"/>
      <c r="CZ348" s="39"/>
      <c r="DA348" s="39"/>
      <c r="DB348" s="39"/>
      <c r="DC348" s="39"/>
      <c r="DD348" s="39"/>
      <c r="DE348" s="39"/>
      <c r="DF348" s="39"/>
      <c r="DG348" s="39"/>
      <c r="DH348" s="39"/>
      <c r="DI348" s="39"/>
      <c r="DJ348" s="39"/>
      <c r="DK348" s="39"/>
      <c r="DL348" s="39"/>
      <c r="DM348" s="39"/>
      <c r="DN348" s="39"/>
      <c r="DO348" s="39"/>
      <c r="DP348" s="55">
        <v>4</v>
      </c>
    </row>
    <row r="349" spans="1:120" hidden="1" x14ac:dyDescent="0.25">
      <c r="A349" s="35">
        <v>33</v>
      </c>
      <c r="B349" s="36" t="s">
        <v>220</v>
      </c>
      <c r="C349" s="36" t="s">
        <v>37</v>
      </c>
      <c r="D349" s="36" t="s">
        <v>19</v>
      </c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>
        <v>3</v>
      </c>
      <c r="AK349" s="36"/>
      <c r="AL349" s="36"/>
      <c r="AM349" s="36"/>
      <c r="AN349" s="36"/>
      <c r="AO349" s="36"/>
      <c r="AP349" s="36"/>
      <c r="AQ349" s="36"/>
      <c r="AR349" s="36"/>
      <c r="AS349" s="36"/>
      <c r="AT349" s="36"/>
      <c r="AU349" s="36"/>
      <c r="AV349" s="36"/>
      <c r="AW349" s="36"/>
      <c r="AX349" s="36"/>
      <c r="AY349" s="36"/>
      <c r="AZ349" s="36"/>
      <c r="BA349" s="36"/>
      <c r="BB349" s="36"/>
      <c r="BC349" s="36"/>
      <c r="BD349" s="36"/>
      <c r="BE349" s="36"/>
      <c r="BF349" s="36"/>
      <c r="BG349" s="36"/>
      <c r="BH349" s="36"/>
      <c r="BI349" s="36"/>
      <c r="BJ349" s="36"/>
      <c r="BK349" s="36"/>
      <c r="BL349" s="36"/>
      <c r="BM349" s="36"/>
      <c r="BN349" s="36"/>
      <c r="BO349" s="36"/>
      <c r="BP349" s="36"/>
      <c r="BQ349" s="36"/>
      <c r="BR349" s="36"/>
      <c r="BS349" s="36"/>
      <c r="BT349" s="36"/>
      <c r="BU349" s="36"/>
      <c r="BV349" s="36"/>
      <c r="BW349" s="36"/>
      <c r="BX349" s="36"/>
      <c r="BY349" s="36"/>
      <c r="BZ349" s="36"/>
      <c r="CA349" s="36"/>
      <c r="CB349" s="36"/>
      <c r="CC349" s="36"/>
      <c r="CD349" s="36"/>
      <c r="CE349" s="36"/>
      <c r="CF349" s="36"/>
      <c r="CG349" s="36"/>
      <c r="CH349" s="36"/>
      <c r="CI349" s="36"/>
      <c r="CJ349" s="36"/>
      <c r="CK349" s="36"/>
      <c r="CL349" s="36"/>
      <c r="CM349" s="36"/>
      <c r="CN349" s="36"/>
      <c r="CO349" s="36"/>
      <c r="CP349" s="36"/>
      <c r="CQ349" s="36"/>
      <c r="CR349" s="36"/>
      <c r="CS349" s="36"/>
      <c r="CT349" s="36"/>
      <c r="CU349" s="36"/>
      <c r="CV349" s="36"/>
      <c r="CW349" s="36"/>
      <c r="CX349" s="36"/>
      <c r="CY349" s="36"/>
      <c r="CZ349" s="36"/>
      <c r="DA349" s="36"/>
      <c r="DB349" s="36"/>
      <c r="DC349" s="36"/>
      <c r="DD349" s="36"/>
      <c r="DE349" s="36"/>
      <c r="DF349" s="36"/>
      <c r="DG349" s="36"/>
      <c r="DH349" s="36"/>
      <c r="DI349" s="36"/>
      <c r="DJ349" s="36"/>
      <c r="DK349" s="36"/>
      <c r="DL349" s="36"/>
      <c r="DM349" s="36"/>
      <c r="DN349" s="36"/>
      <c r="DO349" s="36"/>
      <c r="DP349" s="55">
        <v>4</v>
      </c>
    </row>
    <row r="350" spans="1:120" hidden="1" x14ac:dyDescent="0.25">
      <c r="A350" s="35">
        <v>56</v>
      </c>
      <c r="B350" s="36" t="s">
        <v>273</v>
      </c>
      <c r="C350" s="36" t="s">
        <v>32</v>
      </c>
      <c r="D350" s="36" t="s">
        <v>146</v>
      </c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>
        <v>6</v>
      </c>
      <c r="AJ350" s="36"/>
      <c r="AK350" s="36"/>
      <c r="AL350" s="36"/>
      <c r="AM350" s="36"/>
      <c r="AN350" s="36"/>
      <c r="AO350" s="36"/>
      <c r="AP350" s="36"/>
      <c r="AQ350" s="36"/>
      <c r="AR350" s="36"/>
      <c r="AS350" s="36"/>
      <c r="AT350" s="36"/>
      <c r="AU350" s="36"/>
      <c r="AV350" s="36"/>
      <c r="AW350" s="36"/>
      <c r="AX350" s="36"/>
      <c r="AY350" s="36"/>
      <c r="AZ350" s="36"/>
      <c r="BA350" s="36"/>
      <c r="BB350" s="36"/>
      <c r="BC350" s="36"/>
      <c r="BD350" s="36"/>
      <c r="BE350" s="36"/>
      <c r="BF350" s="36"/>
      <c r="BG350" s="36"/>
      <c r="BH350" s="36"/>
      <c r="BI350" s="36"/>
      <c r="BJ350" s="36"/>
      <c r="BK350" s="36"/>
      <c r="BL350" s="36"/>
      <c r="BM350" s="36"/>
      <c r="BN350" s="36"/>
      <c r="BO350" s="36"/>
      <c r="BP350" s="36"/>
      <c r="BQ350" s="36"/>
      <c r="BR350" s="36"/>
      <c r="BS350" s="36"/>
      <c r="BT350" s="36"/>
      <c r="BU350" s="36"/>
      <c r="BV350" s="36"/>
      <c r="BW350" s="36"/>
      <c r="BX350" s="36"/>
      <c r="BY350" s="36"/>
      <c r="BZ350" s="36"/>
      <c r="CA350" s="36"/>
      <c r="CB350" s="36"/>
      <c r="CC350" s="36"/>
      <c r="CD350" s="36"/>
      <c r="CE350" s="36"/>
      <c r="CF350" s="36"/>
      <c r="CG350" s="36"/>
      <c r="CH350" s="36"/>
      <c r="CI350" s="36"/>
      <c r="CJ350" s="36"/>
      <c r="CK350" s="36"/>
      <c r="CL350" s="36"/>
      <c r="CM350" s="36"/>
      <c r="CN350" s="36"/>
      <c r="CO350" s="36"/>
      <c r="CP350" s="36"/>
      <c r="CQ350" s="36"/>
      <c r="CR350" s="36"/>
      <c r="CS350" s="36"/>
      <c r="CT350" s="36"/>
      <c r="CU350" s="36"/>
      <c r="CV350" s="36"/>
      <c r="CW350" s="36"/>
      <c r="CX350" s="36"/>
      <c r="CY350" s="36"/>
      <c r="CZ350" s="36"/>
      <c r="DA350" s="36"/>
      <c r="DB350" s="36"/>
      <c r="DC350" s="36"/>
      <c r="DD350" s="36"/>
      <c r="DE350" s="36"/>
      <c r="DF350" s="36"/>
      <c r="DG350" s="36"/>
      <c r="DH350" s="36"/>
      <c r="DI350" s="36"/>
      <c r="DJ350" s="36"/>
      <c r="DK350" s="36"/>
      <c r="DL350" s="36"/>
      <c r="DM350" s="36"/>
      <c r="DN350" s="36"/>
      <c r="DO350" s="36"/>
      <c r="DP350" s="55">
        <v>1</v>
      </c>
    </row>
    <row r="351" spans="1:120" hidden="1" x14ac:dyDescent="0.25">
      <c r="A351" s="38">
        <v>48</v>
      </c>
      <c r="B351" s="39" t="s">
        <v>357</v>
      </c>
      <c r="C351" s="39" t="s">
        <v>32</v>
      </c>
      <c r="D351" s="39" t="s">
        <v>146</v>
      </c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>
        <v>7</v>
      </c>
      <c r="AJ351" s="39"/>
      <c r="AK351" s="39"/>
      <c r="AL351" s="39"/>
      <c r="AM351" s="39"/>
      <c r="AN351" s="39"/>
      <c r="AO351" s="39"/>
      <c r="AP351" s="39"/>
      <c r="AQ351" s="39"/>
      <c r="AR351" s="39"/>
      <c r="AS351" s="39"/>
      <c r="AT351" s="39"/>
      <c r="AU351" s="39"/>
      <c r="AV351" s="39"/>
      <c r="AW351" s="39"/>
      <c r="AX351" s="39"/>
      <c r="AY351" s="39"/>
      <c r="AZ351" s="39"/>
      <c r="BA351" s="39"/>
      <c r="BB351" s="39"/>
      <c r="BC351" s="39"/>
      <c r="BD351" s="39"/>
      <c r="BE351" s="39"/>
      <c r="BF351" s="39"/>
      <c r="BG351" s="39"/>
      <c r="BH351" s="39"/>
      <c r="BI351" s="39"/>
      <c r="BJ351" s="39"/>
      <c r="BK351" s="39"/>
      <c r="BL351" s="39"/>
      <c r="BM351" s="39"/>
      <c r="BN351" s="39"/>
      <c r="BO351" s="39"/>
      <c r="BP351" s="39"/>
      <c r="BQ351" s="39"/>
      <c r="BR351" s="39"/>
      <c r="BS351" s="39"/>
      <c r="BT351" s="39"/>
      <c r="BU351" s="39"/>
      <c r="BV351" s="39"/>
      <c r="BW351" s="39"/>
      <c r="BX351" s="39"/>
      <c r="BY351" s="39"/>
      <c r="BZ351" s="39"/>
      <c r="CA351" s="39"/>
      <c r="CB351" s="39"/>
      <c r="CC351" s="39"/>
      <c r="CD351" s="39"/>
      <c r="CE351" s="39"/>
      <c r="CF351" s="39"/>
      <c r="CG351" s="39"/>
      <c r="CH351" s="39"/>
      <c r="CI351" s="39"/>
      <c r="CJ351" s="39"/>
      <c r="CK351" s="39"/>
      <c r="CL351" s="39"/>
      <c r="CM351" s="39"/>
      <c r="CN351" s="39"/>
      <c r="CO351" s="39"/>
      <c r="CP351" s="39"/>
      <c r="CQ351" s="39"/>
      <c r="CR351" s="39"/>
      <c r="CS351" s="39"/>
      <c r="CT351" s="39"/>
      <c r="CU351" s="39"/>
      <c r="CV351" s="39"/>
      <c r="CW351" s="39"/>
      <c r="CX351" s="39"/>
      <c r="CY351" s="39"/>
      <c r="CZ351" s="39"/>
      <c r="DA351" s="39"/>
      <c r="DB351" s="39"/>
      <c r="DC351" s="39"/>
      <c r="DD351" s="39"/>
      <c r="DE351" s="39"/>
      <c r="DF351" s="39"/>
      <c r="DG351" s="39"/>
      <c r="DH351" s="39"/>
      <c r="DI351" s="39"/>
      <c r="DJ351" s="39"/>
      <c r="DK351" s="39"/>
      <c r="DL351" s="39"/>
      <c r="DM351" s="39"/>
      <c r="DN351" s="39"/>
      <c r="DO351" s="39"/>
      <c r="DP351" s="55"/>
    </row>
    <row r="352" spans="1:120" hidden="1" x14ac:dyDescent="0.25">
      <c r="A352" s="35">
        <v>65</v>
      </c>
      <c r="B352" s="36" t="s">
        <v>264</v>
      </c>
      <c r="C352" s="36" t="s">
        <v>32</v>
      </c>
      <c r="D352" s="36" t="s">
        <v>146</v>
      </c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>
        <v>8</v>
      </c>
      <c r="AJ352" s="36"/>
      <c r="AK352" s="36"/>
      <c r="AL352" s="36"/>
      <c r="AM352" s="36"/>
      <c r="AN352" s="36"/>
      <c r="AO352" s="36"/>
      <c r="AP352" s="36"/>
      <c r="AQ352" s="36"/>
      <c r="AR352" s="36"/>
      <c r="AS352" s="36"/>
      <c r="AT352" s="36"/>
      <c r="AU352" s="36"/>
      <c r="AV352" s="36"/>
      <c r="AW352" s="36"/>
      <c r="AX352" s="36"/>
      <c r="AY352" s="36"/>
      <c r="AZ352" s="36"/>
      <c r="BA352" s="36"/>
      <c r="BB352" s="36"/>
      <c r="BC352" s="36"/>
      <c r="BD352" s="36"/>
      <c r="BE352" s="36"/>
      <c r="BF352" s="36"/>
      <c r="BG352" s="36"/>
      <c r="BH352" s="36"/>
      <c r="BI352" s="36"/>
      <c r="BJ352" s="36"/>
      <c r="BK352" s="36"/>
      <c r="BL352" s="36"/>
      <c r="BM352" s="36"/>
      <c r="BN352" s="36"/>
      <c r="BO352" s="36"/>
      <c r="BP352" s="36"/>
      <c r="BQ352" s="36"/>
      <c r="BR352" s="36"/>
      <c r="BS352" s="36"/>
      <c r="BT352" s="36"/>
      <c r="BU352" s="36"/>
      <c r="BV352" s="36"/>
      <c r="BW352" s="36"/>
      <c r="BX352" s="36"/>
      <c r="BY352" s="36"/>
      <c r="BZ352" s="36"/>
      <c r="CA352" s="36"/>
      <c r="CB352" s="36"/>
      <c r="CC352" s="36"/>
      <c r="CD352" s="36"/>
      <c r="CE352" s="36"/>
      <c r="CF352" s="36"/>
      <c r="CG352" s="36"/>
      <c r="CH352" s="36"/>
      <c r="CI352" s="36"/>
      <c r="CJ352" s="36"/>
      <c r="CK352" s="36"/>
      <c r="CL352" s="36"/>
      <c r="CM352" s="36"/>
      <c r="CN352" s="36"/>
      <c r="CO352" s="36"/>
      <c r="CP352" s="36"/>
      <c r="CQ352" s="36"/>
      <c r="CR352" s="36"/>
      <c r="CS352" s="36"/>
      <c r="CT352" s="36"/>
      <c r="CU352" s="36"/>
      <c r="CV352" s="36"/>
      <c r="CW352" s="36"/>
      <c r="CX352" s="36"/>
      <c r="CY352" s="36"/>
      <c r="CZ352" s="36"/>
      <c r="DA352" s="36"/>
      <c r="DB352" s="36"/>
      <c r="DC352" s="36"/>
      <c r="DD352" s="36"/>
      <c r="DE352" s="36"/>
      <c r="DF352" s="36"/>
      <c r="DG352" s="36"/>
      <c r="DH352" s="36"/>
      <c r="DI352" s="36"/>
      <c r="DJ352" s="36"/>
      <c r="DK352" s="36"/>
      <c r="DL352" s="36"/>
      <c r="DM352" s="36"/>
      <c r="DN352" s="36"/>
      <c r="DO352" s="36"/>
      <c r="DP352" s="55"/>
    </row>
    <row r="353" spans="1:120" hidden="1" x14ac:dyDescent="0.25">
      <c r="A353" s="35">
        <v>51</v>
      </c>
      <c r="B353" s="36" t="s">
        <v>259</v>
      </c>
      <c r="C353" s="2" t="s">
        <v>40</v>
      </c>
      <c r="D353" s="36" t="s">
        <v>14</v>
      </c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 t="s">
        <v>69</v>
      </c>
      <c r="AJ353" s="36"/>
      <c r="AK353" s="36"/>
      <c r="AL353" s="36"/>
      <c r="AM353" s="36"/>
      <c r="AN353" s="36"/>
      <c r="AO353" s="36"/>
      <c r="AP353" s="36"/>
      <c r="AQ353" s="36"/>
      <c r="AR353" s="36"/>
      <c r="AS353" s="36"/>
      <c r="AT353" s="36"/>
      <c r="AU353" s="36"/>
      <c r="AV353" s="36"/>
      <c r="AW353" s="36"/>
      <c r="AX353" s="36"/>
      <c r="AY353" s="36"/>
      <c r="AZ353" s="36"/>
      <c r="BA353" s="36"/>
      <c r="BB353" s="36"/>
      <c r="BC353" s="36"/>
      <c r="BD353" s="36"/>
      <c r="BE353" s="36"/>
      <c r="BF353" s="36"/>
      <c r="BG353" s="36"/>
      <c r="BH353" s="36"/>
      <c r="BI353" s="36"/>
      <c r="BJ353" s="36"/>
      <c r="BK353" s="36"/>
      <c r="BL353" s="36"/>
      <c r="BM353" s="36"/>
      <c r="BN353" s="36"/>
      <c r="BO353" s="36"/>
      <c r="BP353" s="36"/>
      <c r="BQ353" s="36"/>
      <c r="BR353" s="36"/>
      <c r="BS353" s="36"/>
      <c r="BT353" s="36"/>
      <c r="BU353" s="36"/>
      <c r="BV353" s="36"/>
      <c r="BW353" s="36"/>
      <c r="BX353" s="36"/>
      <c r="BY353" s="36"/>
      <c r="BZ353" s="36"/>
      <c r="CA353" s="36"/>
      <c r="CB353" s="36"/>
      <c r="CC353" s="36"/>
      <c r="CD353" s="36"/>
      <c r="CE353" s="36"/>
      <c r="CF353" s="36"/>
      <c r="CG353" s="36"/>
      <c r="CH353" s="36"/>
      <c r="CI353" s="36"/>
      <c r="CJ353" s="36"/>
      <c r="CK353" s="36"/>
      <c r="CL353" s="36"/>
      <c r="CM353" s="36"/>
      <c r="CN353" s="36"/>
      <c r="CO353" s="36"/>
      <c r="CP353" s="36"/>
      <c r="CQ353" s="36"/>
      <c r="CR353" s="36"/>
      <c r="CS353" s="36"/>
      <c r="CT353" s="36"/>
      <c r="CU353" s="36"/>
      <c r="CV353" s="36"/>
      <c r="CW353" s="36"/>
      <c r="CX353" s="36"/>
      <c r="CY353" s="36"/>
      <c r="CZ353" s="36"/>
      <c r="DA353" s="36"/>
      <c r="DB353" s="36"/>
      <c r="DC353" s="36"/>
      <c r="DD353" s="36"/>
      <c r="DE353" s="36"/>
      <c r="DF353" s="36"/>
      <c r="DG353" s="36"/>
      <c r="DH353" s="36"/>
      <c r="DI353" s="36"/>
      <c r="DJ353" s="36"/>
      <c r="DK353" s="36"/>
      <c r="DL353" s="36"/>
      <c r="DM353" s="36"/>
      <c r="DN353" s="36"/>
      <c r="DO353" s="36"/>
      <c r="DP353" s="55"/>
    </row>
    <row r="354" spans="1:120" hidden="1" x14ac:dyDescent="0.25">
      <c r="A354" s="35">
        <v>52</v>
      </c>
      <c r="B354" s="36" t="s">
        <v>302</v>
      </c>
      <c r="C354" s="2" t="s">
        <v>40</v>
      </c>
      <c r="D354" s="36" t="s">
        <v>14</v>
      </c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 t="s">
        <v>69</v>
      </c>
      <c r="AJ354" s="36"/>
      <c r="AK354" s="36"/>
      <c r="AL354" s="36"/>
      <c r="AM354" s="36"/>
      <c r="AN354" s="36"/>
      <c r="AO354" s="36"/>
      <c r="AP354" s="36"/>
      <c r="AQ354" s="36"/>
      <c r="AR354" s="36"/>
      <c r="AS354" s="36"/>
      <c r="AT354" s="36"/>
      <c r="AU354" s="36"/>
      <c r="AV354" s="36"/>
      <c r="AW354" s="36"/>
      <c r="AX354" s="36"/>
      <c r="AY354" s="36"/>
      <c r="AZ354" s="36"/>
      <c r="BA354" s="36"/>
      <c r="BB354" s="36"/>
      <c r="BC354" s="36"/>
      <c r="BD354" s="36"/>
      <c r="BE354" s="36"/>
      <c r="BF354" s="36"/>
      <c r="BG354" s="36"/>
      <c r="BH354" s="36"/>
      <c r="BI354" s="36"/>
      <c r="BJ354" s="36"/>
      <c r="BK354" s="36"/>
      <c r="BL354" s="36"/>
      <c r="BM354" s="36"/>
      <c r="BN354" s="36"/>
      <c r="BO354" s="36"/>
      <c r="BP354" s="36"/>
      <c r="BQ354" s="36"/>
      <c r="BR354" s="36"/>
      <c r="BS354" s="36"/>
      <c r="BT354" s="36"/>
      <c r="BU354" s="36"/>
      <c r="BV354" s="36"/>
      <c r="BW354" s="36"/>
      <c r="BX354" s="36"/>
      <c r="BY354" s="36"/>
      <c r="BZ354" s="36"/>
      <c r="CA354" s="36"/>
      <c r="CB354" s="36"/>
      <c r="CC354" s="36"/>
      <c r="CD354" s="36"/>
      <c r="CE354" s="36"/>
      <c r="CF354" s="36"/>
      <c r="CG354" s="36"/>
      <c r="CH354" s="36"/>
      <c r="CI354" s="36"/>
      <c r="CJ354" s="36"/>
      <c r="CK354" s="36"/>
      <c r="CL354" s="36"/>
      <c r="CM354" s="36"/>
      <c r="CN354" s="36"/>
      <c r="CO354" s="36"/>
      <c r="CP354" s="36"/>
      <c r="CQ354" s="36"/>
      <c r="CR354" s="36"/>
      <c r="CS354" s="36"/>
      <c r="CT354" s="36"/>
      <c r="CU354" s="36"/>
      <c r="CV354" s="36"/>
      <c r="CW354" s="36"/>
      <c r="CX354" s="36"/>
      <c r="CY354" s="36"/>
      <c r="CZ354" s="36"/>
      <c r="DA354" s="36"/>
      <c r="DB354" s="36"/>
      <c r="DC354" s="36"/>
      <c r="DD354" s="36"/>
      <c r="DE354" s="36"/>
      <c r="DF354" s="36"/>
      <c r="DG354" s="36"/>
      <c r="DH354" s="36"/>
      <c r="DI354" s="36"/>
      <c r="DJ354" s="36"/>
      <c r="DK354" s="36"/>
      <c r="DL354" s="36"/>
      <c r="DM354" s="36"/>
      <c r="DN354" s="36"/>
      <c r="DO354" s="36"/>
      <c r="DP354" s="55"/>
    </row>
    <row r="355" spans="1:120" hidden="1" x14ac:dyDescent="0.25">
      <c r="A355" s="38">
        <v>55</v>
      </c>
      <c r="B355" s="39" t="s">
        <v>336</v>
      </c>
      <c r="C355" s="39" t="s">
        <v>23</v>
      </c>
      <c r="D355" s="39" t="s">
        <v>150</v>
      </c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>
        <v>1</v>
      </c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  <c r="AX355" s="39"/>
      <c r="AY355" s="39"/>
      <c r="AZ355" s="39"/>
      <c r="BA355" s="39"/>
      <c r="BB355" s="39"/>
      <c r="BC355" s="39"/>
      <c r="BD355" s="39"/>
      <c r="BE355" s="39"/>
      <c r="BF355" s="39"/>
      <c r="BG355" s="39"/>
      <c r="BH355" s="39"/>
      <c r="BI355" s="39"/>
      <c r="BJ355" s="39"/>
      <c r="BK355" s="39"/>
      <c r="BL355" s="39"/>
      <c r="BM355" s="39"/>
      <c r="BN355" s="39"/>
      <c r="BO355" s="39"/>
      <c r="BP355" s="39"/>
      <c r="BQ355" s="39"/>
      <c r="BR355" s="39"/>
      <c r="BS355" s="39"/>
      <c r="BT355" s="39"/>
      <c r="BU355" s="39"/>
      <c r="BV355" s="39"/>
      <c r="BW355" s="39"/>
      <c r="BX355" s="39"/>
      <c r="BY355" s="39"/>
      <c r="BZ355" s="39"/>
      <c r="CA355" s="39"/>
      <c r="CB355" s="39"/>
      <c r="CC355" s="39"/>
      <c r="CD355" s="39"/>
      <c r="CE355" s="39"/>
      <c r="CF355" s="39"/>
      <c r="CG355" s="39"/>
      <c r="CH355" s="39"/>
      <c r="CI355" s="39"/>
      <c r="CJ355" s="39"/>
      <c r="CK355" s="39"/>
      <c r="CL355" s="39"/>
      <c r="CM355" s="39"/>
      <c r="CN355" s="39"/>
      <c r="CO355" s="39"/>
      <c r="CP355" s="39"/>
      <c r="CQ355" s="39"/>
      <c r="CR355" s="39"/>
      <c r="CS355" s="39"/>
      <c r="CT355" s="39"/>
      <c r="CU355" s="39"/>
      <c r="CV355" s="39"/>
      <c r="CW355" s="39"/>
      <c r="CX355" s="39"/>
      <c r="CY355" s="39"/>
      <c r="CZ355" s="39"/>
      <c r="DA355" s="39"/>
      <c r="DB355" s="39"/>
      <c r="DC355" s="39"/>
      <c r="DD355" s="39"/>
      <c r="DE355" s="39"/>
      <c r="DF355" s="39"/>
      <c r="DG355" s="39"/>
      <c r="DH355" s="39"/>
      <c r="DI355" s="39"/>
      <c r="DJ355" s="39"/>
      <c r="DK355" s="39"/>
      <c r="DL355" s="39"/>
      <c r="DM355" s="39"/>
      <c r="DN355" s="39"/>
      <c r="DO355" s="39"/>
      <c r="DP355" s="55">
        <v>3</v>
      </c>
    </row>
    <row r="356" spans="1:120" hidden="1" x14ac:dyDescent="0.25">
      <c r="A356" s="35">
        <v>51</v>
      </c>
      <c r="B356" s="36" t="s">
        <v>259</v>
      </c>
      <c r="C356" s="2" t="s">
        <v>40</v>
      </c>
      <c r="D356" s="36" t="s">
        <v>14</v>
      </c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>
        <v>4</v>
      </c>
      <c r="AI356" s="36"/>
      <c r="AJ356" s="36"/>
      <c r="AK356" s="36"/>
      <c r="AL356" s="36"/>
      <c r="AM356" s="36"/>
      <c r="AN356" s="36"/>
      <c r="AO356" s="36"/>
      <c r="AP356" s="36"/>
      <c r="AQ356" s="36"/>
      <c r="AR356" s="36"/>
      <c r="AS356" s="36"/>
      <c r="AT356" s="36"/>
      <c r="AU356" s="36"/>
      <c r="AV356" s="36"/>
      <c r="AW356" s="36"/>
      <c r="AX356" s="36"/>
      <c r="AY356" s="36"/>
      <c r="AZ356" s="36"/>
      <c r="BA356" s="36"/>
      <c r="BB356" s="36"/>
      <c r="BC356" s="36"/>
      <c r="BD356" s="36"/>
      <c r="BE356" s="36"/>
      <c r="BF356" s="36"/>
      <c r="BG356" s="36"/>
      <c r="BH356" s="36"/>
      <c r="BI356" s="36"/>
      <c r="BJ356" s="36"/>
      <c r="BK356" s="36"/>
      <c r="BL356" s="36"/>
      <c r="BM356" s="36"/>
      <c r="BN356" s="36"/>
      <c r="BO356" s="36"/>
      <c r="BP356" s="36"/>
      <c r="BQ356" s="36"/>
      <c r="BR356" s="36"/>
      <c r="BS356" s="36"/>
      <c r="BT356" s="36"/>
      <c r="BU356" s="36"/>
      <c r="BV356" s="36"/>
      <c r="BW356" s="36"/>
      <c r="BX356" s="36"/>
      <c r="BY356" s="36"/>
      <c r="BZ356" s="36"/>
      <c r="CA356" s="36"/>
      <c r="CB356" s="36"/>
      <c r="CC356" s="36"/>
      <c r="CD356" s="36"/>
      <c r="CE356" s="36"/>
      <c r="CF356" s="36"/>
      <c r="CG356" s="36"/>
      <c r="CH356" s="36"/>
      <c r="CI356" s="36"/>
      <c r="CJ356" s="36"/>
      <c r="CK356" s="36"/>
      <c r="CL356" s="36"/>
      <c r="CM356" s="36"/>
      <c r="CN356" s="36"/>
      <c r="CO356" s="36"/>
      <c r="CP356" s="36"/>
      <c r="CQ356" s="36"/>
      <c r="CR356" s="36"/>
      <c r="CS356" s="36"/>
      <c r="CT356" s="36"/>
      <c r="CU356" s="36"/>
      <c r="CV356" s="36"/>
      <c r="CW356" s="36"/>
      <c r="CX356" s="36"/>
      <c r="CY356" s="36"/>
      <c r="CZ356" s="36"/>
      <c r="DA356" s="36"/>
      <c r="DB356" s="36"/>
      <c r="DC356" s="36"/>
      <c r="DD356" s="36"/>
      <c r="DE356" s="36"/>
      <c r="DF356" s="36"/>
      <c r="DG356" s="36"/>
      <c r="DH356" s="36"/>
      <c r="DI356" s="36"/>
      <c r="DJ356" s="36"/>
      <c r="DK356" s="36"/>
      <c r="DL356" s="36"/>
      <c r="DM356" s="36"/>
      <c r="DN356" s="36"/>
      <c r="DO356" s="36"/>
      <c r="DP356" s="55">
        <v>1</v>
      </c>
    </row>
    <row r="357" spans="1:120" hidden="1" x14ac:dyDescent="0.25">
      <c r="A357" s="35">
        <v>80</v>
      </c>
      <c r="B357" s="36" t="s">
        <v>315</v>
      </c>
      <c r="C357" s="2" t="s">
        <v>30</v>
      </c>
      <c r="D357" s="36" t="s">
        <v>12</v>
      </c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>
        <v>2</v>
      </c>
      <c r="AG357" s="36"/>
      <c r="AH357" s="36"/>
      <c r="AI357" s="36"/>
      <c r="AJ357" s="36"/>
      <c r="AK357" s="36"/>
      <c r="AL357" s="36"/>
      <c r="AM357" s="36"/>
      <c r="AN357" s="36"/>
      <c r="AO357" s="36"/>
      <c r="AP357" s="36"/>
      <c r="AQ357" s="36"/>
      <c r="AR357" s="36"/>
      <c r="AS357" s="36"/>
      <c r="AT357" s="36"/>
      <c r="AU357" s="36"/>
      <c r="AV357" s="36"/>
      <c r="AW357" s="36"/>
      <c r="AX357" s="36"/>
      <c r="AY357" s="36"/>
      <c r="AZ357" s="36"/>
      <c r="BA357" s="36"/>
      <c r="BB357" s="36"/>
      <c r="BC357" s="36"/>
      <c r="BD357" s="36"/>
      <c r="BE357" s="36"/>
      <c r="BF357" s="36"/>
      <c r="BG357" s="36"/>
      <c r="BH357" s="36"/>
      <c r="BI357" s="36"/>
      <c r="BJ357" s="36"/>
      <c r="BK357" s="36"/>
      <c r="BL357" s="36"/>
      <c r="BM357" s="36"/>
      <c r="BN357" s="36"/>
      <c r="BO357" s="36"/>
      <c r="BP357" s="36"/>
      <c r="BQ357" s="36"/>
      <c r="BR357" s="36"/>
      <c r="BS357" s="36"/>
      <c r="BT357" s="36"/>
      <c r="BU357" s="36"/>
      <c r="BV357" s="36"/>
      <c r="BW357" s="36"/>
      <c r="BX357" s="36"/>
      <c r="BY357" s="36"/>
      <c r="BZ357" s="36"/>
      <c r="CA357" s="36"/>
      <c r="CB357" s="36"/>
      <c r="CC357" s="36"/>
      <c r="CD357" s="36"/>
      <c r="CE357" s="36"/>
      <c r="CF357" s="36"/>
      <c r="CG357" s="36"/>
      <c r="CH357" s="36"/>
      <c r="CI357" s="36"/>
      <c r="CJ357" s="36"/>
      <c r="CK357" s="36"/>
      <c r="CL357" s="36"/>
      <c r="CM357" s="36"/>
      <c r="CN357" s="36"/>
      <c r="CO357" s="36"/>
      <c r="CP357" s="36"/>
      <c r="CQ357" s="36"/>
      <c r="CR357" s="36"/>
      <c r="CS357" s="36"/>
      <c r="CT357" s="36"/>
      <c r="CU357" s="36"/>
      <c r="CV357" s="36"/>
      <c r="CW357" s="36"/>
      <c r="CX357" s="36"/>
      <c r="CY357" s="36"/>
      <c r="CZ357" s="36"/>
      <c r="DA357" s="36"/>
      <c r="DB357" s="36"/>
      <c r="DC357" s="36"/>
      <c r="DD357" s="36"/>
      <c r="DE357" s="36"/>
      <c r="DF357" s="36"/>
      <c r="DG357" s="36"/>
      <c r="DH357" s="36"/>
      <c r="DI357" s="36"/>
      <c r="DJ357" s="36"/>
      <c r="DK357" s="36"/>
      <c r="DL357" s="36"/>
      <c r="DM357" s="36"/>
      <c r="DN357" s="36"/>
      <c r="DO357" s="36"/>
      <c r="DP357" s="55">
        <v>2</v>
      </c>
    </row>
    <row r="358" spans="1:120" hidden="1" x14ac:dyDescent="0.25">
      <c r="A358" s="35">
        <v>279</v>
      </c>
      <c r="B358" s="36" t="s">
        <v>251</v>
      </c>
      <c r="C358" s="36" t="s">
        <v>35</v>
      </c>
      <c r="D358" s="36" t="s">
        <v>20</v>
      </c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>
        <v>7</v>
      </c>
      <c r="AG358" s="36"/>
      <c r="AH358" s="36"/>
      <c r="AI358" s="36"/>
      <c r="AJ358" s="36"/>
      <c r="AK358" s="36"/>
      <c r="AL358" s="36"/>
      <c r="AM358" s="36"/>
      <c r="AN358" s="36"/>
      <c r="AO358" s="36"/>
      <c r="AP358" s="36"/>
      <c r="AQ358" s="36"/>
      <c r="AR358" s="36"/>
      <c r="AS358" s="36"/>
      <c r="AT358" s="36"/>
      <c r="AU358" s="36"/>
      <c r="AV358" s="36"/>
      <c r="AW358" s="36"/>
      <c r="AX358" s="36"/>
      <c r="AY358" s="36"/>
      <c r="AZ358" s="36"/>
      <c r="BA358" s="36"/>
      <c r="BB358" s="36"/>
      <c r="BC358" s="36"/>
      <c r="BD358" s="36"/>
      <c r="BE358" s="36"/>
      <c r="BF358" s="36"/>
      <c r="BG358" s="36"/>
      <c r="BH358" s="36"/>
      <c r="BI358" s="36"/>
      <c r="BJ358" s="36"/>
      <c r="BK358" s="36"/>
      <c r="BL358" s="36"/>
      <c r="BM358" s="36"/>
      <c r="BN358" s="36"/>
      <c r="BO358" s="36"/>
      <c r="BP358" s="36"/>
      <c r="BQ358" s="36"/>
      <c r="BR358" s="36"/>
      <c r="BS358" s="36"/>
      <c r="BT358" s="36"/>
      <c r="BU358" s="36"/>
      <c r="BV358" s="36"/>
      <c r="BW358" s="36"/>
      <c r="BX358" s="36"/>
      <c r="BY358" s="36"/>
      <c r="BZ358" s="36"/>
      <c r="CA358" s="36"/>
      <c r="CB358" s="36"/>
      <c r="CC358" s="36"/>
      <c r="CD358" s="36"/>
      <c r="CE358" s="36"/>
      <c r="CF358" s="36"/>
      <c r="CG358" s="36"/>
      <c r="CH358" s="36"/>
      <c r="CI358" s="36"/>
      <c r="CJ358" s="36"/>
      <c r="CK358" s="36"/>
      <c r="CL358" s="36"/>
      <c r="CM358" s="36"/>
      <c r="CN358" s="36"/>
      <c r="CO358" s="36"/>
      <c r="CP358" s="36"/>
      <c r="CQ358" s="36"/>
      <c r="CR358" s="36"/>
      <c r="CS358" s="36"/>
      <c r="CT358" s="36"/>
      <c r="CU358" s="36"/>
      <c r="CV358" s="36"/>
      <c r="CW358" s="36"/>
      <c r="CX358" s="36"/>
      <c r="CY358" s="36"/>
      <c r="CZ358" s="36"/>
      <c r="DA358" s="36"/>
      <c r="DB358" s="36"/>
      <c r="DC358" s="36"/>
      <c r="DD358" s="36"/>
      <c r="DE358" s="36"/>
      <c r="DF358" s="36"/>
      <c r="DG358" s="36"/>
      <c r="DH358" s="36"/>
      <c r="DI358" s="36"/>
      <c r="DJ358" s="36"/>
      <c r="DK358" s="36"/>
      <c r="DL358" s="36"/>
      <c r="DM358" s="36"/>
      <c r="DN358" s="36"/>
      <c r="DO358" s="36"/>
      <c r="DP358" s="55"/>
    </row>
    <row r="359" spans="1:120" hidden="1" x14ac:dyDescent="0.25">
      <c r="A359" s="35">
        <v>57</v>
      </c>
      <c r="B359" s="36" t="s">
        <v>219</v>
      </c>
      <c r="C359" s="36" t="s">
        <v>32</v>
      </c>
      <c r="D359" s="36" t="s">
        <v>146</v>
      </c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>
        <v>1</v>
      </c>
      <c r="AF359" s="36"/>
      <c r="AG359" s="36"/>
      <c r="AH359" s="36"/>
      <c r="AI359" s="36"/>
      <c r="AJ359" s="36"/>
      <c r="AK359" s="36"/>
      <c r="AL359" s="36"/>
      <c r="AM359" s="36"/>
      <c r="AN359" s="36"/>
      <c r="AO359" s="36"/>
      <c r="AP359" s="36"/>
      <c r="AQ359" s="36"/>
      <c r="AR359" s="36"/>
      <c r="AS359" s="36"/>
      <c r="AT359" s="36"/>
      <c r="AU359" s="36"/>
      <c r="AV359" s="36"/>
      <c r="AW359" s="36"/>
      <c r="AX359" s="36"/>
      <c r="AY359" s="36"/>
      <c r="AZ359" s="36"/>
      <c r="BA359" s="36"/>
      <c r="BB359" s="36"/>
      <c r="BC359" s="36"/>
      <c r="BD359" s="36"/>
      <c r="BE359" s="36"/>
      <c r="BF359" s="36"/>
      <c r="BG359" s="36"/>
      <c r="BH359" s="36"/>
      <c r="BI359" s="36"/>
      <c r="BJ359" s="36"/>
      <c r="BK359" s="36"/>
      <c r="BL359" s="36"/>
      <c r="BM359" s="36"/>
      <c r="BN359" s="36"/>
      <c r="BO359" s="36"/>
      <c r="BP359" s="36"/>
      <c r="BQ359" s="36"/>
      <c r="BR359" s="36"/>
      <c r="BS359" s="36"/>
      <c r="BT359" s="36"/>
      <c r="BU359" s="36"/>
      <c r="BV359" s="36"/>
      <c r="BW359" s="36"/>
      <c r="BX359" s="36"/>
      <c r="BY359" s="36"/>
      <c r="BZ359" s="36"/>
      <c r="CA359" s="36"/>
      <c r="CB359" s="36"/>
      <c r="CC359" s="36"/>
      <c r="CD359" s="36"/>
      <c r="CE359" s="36"/>
      <c r="CF359" s="36"/>
      <c r="CG359" s="36"/>
      <c r="CH359" s="36"/>
      <c r="CI359" s="36"/>
      <c r="CJ359" s="36"/>
      <c r="CK359" s="36"/>
      <c r="CL359" s="36"/>
      <c r="CM359" s="36"/>
      <c r="CN359" s="36"/>
      <c r="CO359" s="36"/>
      <c r="CP359" s="36"/>
      <c r="CQ359" s="36"/>
      <c r="CR359" s="36"/>
      <c r="CS359" s="36"/>
      <c r="CT359" s="36"/>
      <c r="CU359" s="36"/>
      <c r="CV359" s="36"/>
      <c r="CW359" s="36"/>
      <c r="CX359" s="36"/>
      <c r="CY359" s="36"/>
      <c r="CZ359" s="36"/>
      <c r="DA359" s="36"/>
      <c r="DB359" s="36"/>
      <c r="DC359" s="36"/>
      <c r="DD359" s="36"/>
      <c r="DE359" s="36"/>
      <c r="DF359" s="36"/>
      <c r="DG359" s="36"/>
      <c r="DH359" s="36"/>
      <c r="DI359" s="36"/>
      <c r="DJ359" s="36"/>
      <c r="DK359" s="36"/>
      <c r="DL359" s="36"/>
      <c r="DM359" s="36"/>
      <c r="DN359" s="36"/>
      <c r="DO359" s="36"/>
      <c r="DP359" s="55">
        <v>6</v>
      </c>
    </row>
    <row r="360" spans="1:120" hidden="1" x14ac:dyDescent="0.25">
      <c r="A360" s="35">
        <v>33</v>
      </c>
      <c r="B360" s="36" t="s">
        <v>220</v>
      </c>
      <c r="C360" s="36" t="s">
        <v>37</v>
      </c>
      <c r="D360" s="36" t="s">
        <v>19</v>
      </c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>
        <v>2</v>
      </c>
      <c r="AF360" s="36"/>
      <c r="AG360" s="36"/>
      <c r="AH360" s="36"/>
      <c r="AI360" s="36"/>
      <c r="AJ360" s="36"/>
      <c r="AK360" s="36"/>
      <c r="AL360" s="36"/>
      <c r="AM360" s="36"/>
      <c r="AN360" s="36"/>
      <c r="AO360" s="36"/>
      <c r="AP360" s="36"/>
      <c r="AQ360" s="36"/>
      <c r="AR360" s="36"/>
      <c r="AS360" s="36"/>
      <c r="AT360" s="36"/>
      <c r="AU360" s="36"/>
      <c r="AV360" s="36"/>
      <c r="AW360" s="36"/>
      <c r="AX360" s="36"/>
      <c r="AY360" s="36"/>
      <c r="AZ360" s="36"/>
      <c r="BA360" s="36"/>
      <c r="BB360" s="36"/>
      <c r="BC360" s="36"/>
      <c r="BD360" s="36"/>
      <c r="BE360" s="36"/>
      <c r="BF360" s="36"/>
      <c r="BG360" s="36"/>
      <c r="BH360" s="36"/>
      <c r="BI360" s="36"/>
      <c r="BJ360" s="36"/>
      <c r="BK360" s="36"/>
      <c r="BL360" s="36"/>
      <c r="BM360" s="36"/>
      <c r="BN360" s="36"/>
      <c r="BO360" s="36"/>
      <c r="BP360" s="36"/>
      <c r="BQ360" s="36"/>
      <c r="BR360" s="36"/>
      <c r="BS360" s="36"/>
      <c r="BT360" s="36"/>
      <c r="BU360" s="36"/>
      <c r="BV360" s="36"/>
      <c r="BW360" s="36"/>
      <c r="BX360" s="36"/>
      <c r="BY360" s="36"/>
      <c r="BZ360" s="36"/>
      <c r="CA360" s="36"/>
      <c r="CB360" s="36"/>
      <c r="CC360" s="36"/>
      <c r="CD360" s="36"/>
      <c r="CE360" s="36"/>
      <c r="CF360" s="36"/>
      <c r="CG360" s="36"/>
      <c r="CH360" s="36"/>
      <c r="CI360" s="36"/>
      <c r="CJ360" s="36"/>
      <c r="CK360" s="36"/>
      <c r="CL360" s="36"/>
      <c r="CM360" s="36"/>
      <c r="CN360" s="36"/>
      <c r="CO360" s="36"/>
      <c r="CP360" s="36"/>
      <c r="CQ360" s="36"/>
      <c r="CR360" s="36"/>
      <c r="CS360" s="36"/>
      <c r="CT360" s="36"/>
      <c r="CU360" s="36"/>
      <c r="CV360" s="36"/>
      <c r="CW360" s="36"/>
      <c r="CX360" s="36"/>
      <c r="CY360" s="36"/>
      <c r="CZ360" s="36"/>
      <c r="DA360" s="36"/>
      <c r="DB360" s="36"/>
      <c r="DC360" s="36"/>
      <c r="DD360" s="36"/>
      <c r="DE360" s="36"/>
      <c r="DF360" s="36"/>
      <c r="DG360" s="36"/>
      <c r="DH360" s="36"/>
      <c r="DI360" s="36"/>
      <c r="DJ360" s="36"/>
      <c r="DK360" s="36"/>
      <c r="DL360" s="36"/>
      <c r="DM360" s="36"/>
      <c r="DN360" s="36"/>
      <c r="DO360" s="36"/>
      <c r="DP360" s="55">
        <v>4</v>
      </c>
    </row>
    <row r="361" spans="1:120" hidden="1" x14ac:dyDescent="0.25">
      <c r="A361" s="35">
        <v>72</v>
      </c>
      <c r="B361" s="36" t="s">
        <v>221</v>
      </c>
      <c r="C361" s="36" t="s">
        <v>23</v>
      </c>
      <c r="D361" s="36" t="s">
        <v>111</v>
      </c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>
        <v>3</v>
      </c>
      <c r="AF361" s="36"/>
      <c r="AG361" s="36"/>
      <c r="AH361" s="36"/>
      <c r="AI361" s="36"/>
      <c r="AJ361" s="36"/>
      <c r="AK361" s="36"/>
      <c r="AL361" s="36"/>
      <c r="AM361" s="36"/>
      <c r="AN361" s="36"/>
      <c r="AO361" s="36"/>
      <c r="AP361" s="36"/>
      <c r="AQ361" s="36"/>
      <c r="AR361" s="36"/>
      <c r="AS361" s="36"/>
      <c r="AT361" s="36"/>
      <c r="AU361" s="36"/>
      <c r="AV361" s="36"/>
      <c r="AW361" s="36"/>
      <c r="AX361" s="36"/>
      <c r="AY361" s="36"/>
      <c r="AZ361" s="36"/>
      <c r="BA361" s="36"/>
      <c r="BB361" s="36"/>
      <c r="BC361" s="36"/>
      <c r="BD361" s="36"/>
      <c r="BE361" s="36"/>
      <c r="BF361" s="36"/>
      <c r="BG361" s="36"/>
      <c r="BH361" s="36"/>
      <c r="BI361" s="36"/>
      <c r="BJ361" s="36"/>
      <c r="BK361" s="36"/>
      <c r="BL361" s="36"/>
      <c r="BM361" s="36"/>
      <c r="BN361" s="36"/>
      <c r="BO361" s="36"/>
      <c r="BP361" s="36"/>
      <c r="BQ361" s="36"/>
      <c r="BR361" s="36"/>
      <c r="BS361" s="36"/>
      <c r="BT361" s="36"/>
      <c r="BU361" s="36"/>
      <c r="BV361" s="36"/>
      <c r="BW361" s="36"/>
      <c r="BX361" s="36"/>
      <c r="BY361" s="36"/>
      <c r="BZ361" s="36"/>
      <c r="CA361" s="36"/>
      <c r="CB361" s="36"/>
      <c r="CC361" s="36"/>
      <c r="CD361" s="36"/>
      <c r="CE361" s="36"/>
      <c r="CF361" s="36"/>
      <c r="CG361" s="36"/>
      <c r="CH361" s="36"/>
      <c r="CI361" s="36"/>
      <c r="CJ361" s="36"/>
      <c r="CK361" s="36"/>
      <c r="CL361" s="36"/>
      <c r="CM361" s="36"/>
      <c r="CN361" s="36"/>
      <c r="CO361" s="36"/>
      <c r="CP361" s="36"/>
      <c r="CQ361" s="36"/>
      <c r="CR361" s="36"/>
      <c r="CS361" s="36"/>
      <c r="CT361" s="36"/>
      <c r="CU361" s="36"/>
      <c r="CV361" s="36"/>
      <c r="CW361" s="36"/>
      <c r="CX361" s="36"/>
      <c r="CY361" s="36"/>
      <c r="CZ361" s="36"/>
      <c r="DA361" s="36"/>
      <c r="DB361" s="36"/>
      <c r="DC361" s="36"/>
      <c r="DD361" s="36"/>
      <c r="DE361" s="36"/>
      <c r="DF361" s="36"/>
      <c r="DG361" s="36"/>
      <c r="DH361" s="36"/>
      <c r="DI361" s="36"/>
      <c r="DJ361" s="36"/>
      <c r="DK361" s="36"/>
      <c r="DL361" s="36"/>
      <c r="DM361" s="36"/>
      <c r="DN361" s="36"/>
      <c r="DO361" s="36"/>
      <c r="DP361" s="55">
        <v>4</v>
      </c>
    </row>
    <row r="362" spans="1:120" hidden="1" x14ac:dyDescent="0.25">
      <c r="A362" s="35">
        <v>64</v>
      </c>
      <c r="B362" s="36" t="s">
        <v>222</v>
      </c>
      <c r="C362" s="36" t="s">
        <v>92</v>
      </c>
      <c r="D362" s="36" t="s">
        <v>46</v>
      </c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>
        <v>4</v>
      </c>
      <c r="AF362" s="36"/>
      <c r="AG362" s="36"/>
      <c r="AH362" s="36"/>
      <c r="AI362" s="36"/>
      <c r="AJ362" s="36"/>
      <c r="AK362" s="36"/>
      <c r="AL362" s="36"/>
      <c r="AM362" s="36"/>
      <c r="AN362" s="36"/>
      <c r="AO362" s="36"/>
      <c r="AP362" s="36"/>
      <c r="AQ362" s="36"/>
      <c r="AR362" s="36"/>
      <c r="AS362" s="36"/>
      <c r="AT362" s="36"/>
      <c r="AU362" s="36"/>
      <c r="AV362" s="36"/>
      <c r="AW362" s="36"/>
      <c r="AX362" s="36"/>
      <c r="AY362" s="36"/>
      <c r="AZ362" s="36"/>
      <c r="BA362" s="36"/>
      <c r="BB362" s="36"/>
      <c r="BC362" s="36"/>
      <c r="BD362" s="36"/>
      <c r="BE362" s="36"/>
      <c r="BF362" s="36"/>
      <c r="BG362" s="36"/>
      <c r="BH362" s="36"/>
      <c r="BI362" s="36"/>
      <c r="BJ362" s="36"/>
      <c r="BK362" s="36"/>
      <c r="BL362" s="36"/>
      <c r="BM362" s="36"/>
      <c r="BN362" s="36"/>
      <c r="BO362" s="36"/>
      <c r="BP362" s="36"/>
      <c r="BQ362" s="36"/>
      <c r="BR362" s="36"/>
      <c r="BS362" s="36"/>
      <c r="BT362" s="36"/>
      <c r="BU362" s="36"/>
      <c r="BV362" s="36"/>
      <c r="BW362" s="36"/>
      <c r="BX362" s="36"/>
      <c r="BY362" s="36"/>
      <c r="BZ362" s="36"/>
      <c r="CA362" s="36"/>
      <c r="CB362" s="36"/>
      <c r="CC362" s="36"/>
      <c r="CD362" s="36"/>
      <c r="CE362" s="36"/>
      <c r="CF362" s="36"/>
      <c r="CG362" s="36"/>
      <c r="CH362" s="36"/>
      <c r="CI362" s="36"/>
      <c r="CJ362" s="36"/>
      <c r="CK362" s="36"/>
      <c r="CL362" s="36"/>
      <c r="CM362" s="36"/>
      <c r="CN362" s="36"/>
      <c r="CO362" s="36"/>
      <c r="CP362" s="36"/>
      <c r="CQ362" s="36"/>
      <c r="CR362" s="36"/>
      <c r="CS362" s="36"/>
      <c r="CT362" s="36"/>
      <c r="CU362" s="36"/>
      <c r="CV362" s="36"/>
      <c r="CW362" s="36"/>
      <c r="CX362" s="36"/>
      <c r="CY362" s="36"/>
      <c r="CZ362" s="36"/>
      <c r="DA362" s="36"/>
      <c r="DB362" s="36"/>
      <c r="DC362" s="36"/>
      <c r="DD362" s="36"/>
      <c r="DE362" s="36"/>
      <c r="DF362" s="36"/>
      <c r="DG362" s="36"/>
      <c r="DH362" s="36"/>
      <c r="DI362" s="36"/>
      <c r="DJ362" s="36"/>
      <c r="DK362" s="36"/>
      <c r="DL362" s="36"/>
      <c r="DM362" s="36"/>
      <c r="DN362" s="36"/>
      <c r="DO362" s="36"/>
      <c r="DP362" s="55">
        <v>2</v>
      </c>
    </row>
    <row r="363" spans="1:120" hidden="1" x14ac:dyDescent="0.25">
      <c r="A363" s="35">
        <v>80</v>
      </c>
      <c r="B363" s="36" t="s">
        <v>315</v>
      </c>
      <c r="C363" s="2" t="s">
        <v>30</v>
      </c>
      <c r="D363" s="36" t="s">
        <v>12</v>
      </c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>
        <v>1</v>
      </c>
      <c r="AE363" s="36"/>
      <c r="AF363" s="36"/>
      <c r="AG363" s="36"/>
      <c r="AH363" s="36"/>
      <c r="AI363" s="36"/>
      <c r="AJ363" s="36"/>
      <c r="AK363" s="36"/>
      <c r="AL363" s="36"/>
      <c r="AM363" s="36"/>
      <c r="AN363" s="36"/>
      <c r="AO363" s="36"/>
      <c r="AP363" s="36"/>
      <c r="AQ363" s="36"/>
      <c r="AR363" s="36"/>
      <c r="AS363" s="36"/>
      <c r="AT363" s="36"/>
      <c r="AU363" s="36"/>
      <c r="AV363" s="36"/>
      <c r="AW363" s="36"/>
      <c r="AX363" s="36"/>
      <c r="AY363" s="36"/>
      <c r="AZ363" s="36"/>
      <c r="BA363" s="36"/>
      <c r="BB363" s="36"/>
      <c r="BC363" s="36"/>
      <c r="BD363" s="36"/>
      <c r="BE363" s="36"/>
      <c r="BF363" s="36"/>
      <c r="BG363" s="36"/>
      <c r="BH363" s="36"/>
      <c r="BI363" s="36"/>
      <c r="BJ363" s="36"/>
      <c r="BK363" s="36"/>
      <c r="BL363" s="36"/>
      <c r="BM363" s="36"/>
      <c r="BN363" s="36"/>
      <c r="BO363" s="36"/>
      <c r="BP363" s="36"/>
      <c r="BQ363" s="36"/>
      <c r="BR363" s="36"/>
      <c r="BS363" s="36"/>
      <c r="BT363" s="36"/>
      <c r="BU363" s="36"/>
      <c r="BV363" s="36"/>
      <c r="BW363" s="36"/>
      <c r="BX363" s="36"/>
      <c r="BY363" s="36"/>
      <c r="BZ363" s="36"/>
      <c r="CA363" s="36"/>
      <c r="CB363" s="36"/>
      <c r="CC363" s="36"/>
      <c r="CD363" s="36"/>
      <c r="CE363" s="36"/>
      <c r="CF363" s="36"/>
      <c r="CG363" s="36"/>
      <c r="CH363" s="36"/>
      <c r="CI363" s="36"/>
      <c r="CJ363" s="36"/>
      <c r="CK363" s="36"/>
      <c r="CL363" s="36"/>
      <c r="CM363" s="36"/>
      <c r="CN363" s="36"/>
      <c r="CO363" s="36"/>
      <c r="CP363" s="36"/>
      <c r="CQ363" s="36"/>
      <c r="CR363" s="36"/>
      <c r="CS363" s="36"/>
      <c r="CT363" s="36"/>
      <c r="CU363" s="36"/>
      <c r="CV363" s="36"/>
      <c r="CW363" s="36"/>
      <c r="CX363" s="36"/>
      <c r="CY363" s="36"/>
      <c r="CZ363" s="36"/>
      <c r="DA363" s="36"/>
      <c r="DB363" s="36"/>
      <c r="DC363" s="36"/>
      <c r="DD363" s="36"/>
      <c r="DE363" s="36"/>
      <c r="DF363" s="36"/>
      <c r="DG363" s="36"/>
      <c r="DH363" s="36"/>
      <c r="DI363" s="36"/>
      <c r="DJ363" s="36"/>
      <c r="DK363" s="36"/>
      <c r="DL363" s="36"/>
      <c r="DM363" s="36"/>
      <c r="DN363" s="36"/>
      <c r="DO363" s="36"/>
      <c r="DP363" s="56">
        <v>3</v>
      </c>
    </row>
    <row r="364" spans="1:120" hidden="1" x14ac:dyDescent="0.25">
      <c r="A364" s="38">
        <v>279</v>
      </c>
      <c r="B364" s="39" t="s">
        <v>251</v>
      </c>
      <c r="C364" s="36" t="s">
        <v>35</v>
      </c>
      <c r="D364" s="39" t="s">
        <v>20</v>
      </c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>
        <v>6</v>
      </c>
      <c r="AE364" s="39"/>
      <c r="AF364" s="39"/>
      <c r="AG364" s="39"/>
      <c r="AH364" s="39"/>
      <c r="AI364" s="39"/>
      <c r="AJ364" s="39"/>
      <c r="AK364" s="39"/>
      <c r="AL364" s="39"/>
      <c r="AM364" s="39"/>
      <c r="AN364" s="39"/>
      <c r="AO364" s="39"/>
      <c r="AP364" s="39"/>
      <c r="AQ364" s="39"/>
      <c r="AR364" s="39"/>
      <c r="AS364" s="39"/>
      <c r="AT364" s="39"/>
      <c r="AU364" s="39"/>
      <c r="AV364" s="39"/>
      <c r="AW364" s="39"/>
      <c r="AX364" s="39"/>
      <c r="AY364" s="39"/>
      <c r="AZ364" s="39"/>
      <c r="BA364" s="39"/>
      <c r="BB364" s="39"/>
      <c r="BC364" s="39"/>
      <c r="BD364" s="39"/>
      <c r="BE364" s="39"/>
      <c r="BF364" s="39"/>
      <c r="BG364" s="39"/>
      <c r="BH364" s="39"/>
      <c r="BI364" s="39"/>
      <c r="BJ364" s="39"/>
      <c r="BK364" s="39"/>
      <c r="BL364" s="39"/>
      <c r="BM364" s="39"/>
      <c r="BN364" s="39"/>
      <c r="BO364" s="39"/>
      <c r="BP364" s="39"/>
      <c r="BQ364" s="39"/>
      <c r="BR364" s="39"/>
      <c r="BS364" s="39"/>
      <c r="BT364" s="39"/>
      <c r="BU364" s="39"/>
      <c r="BV364" s="39"/>
      <c r="BW364" s="39"/>
      <c r="BX364" s="39"/>
      <c r="BY364" s="39"/>
      <c r="BZ364" s="39"/>
      <c r="CA364" s="39"/>
      <c r="CB364" s="39"/>
      <c r="CC364" s="39"/>
      <c r="CD364" s="39"/>
      <c r="CE364" s="39"/>
      <c r="CF364" s="39"/>
      <c r="CG364" s="39"/>
      <c r="CH364" s="39"/>
      <c r="CI364" s="39"/>
      <c r="CJ364" s="39"/>
      <c r="CK364" s="39"/>
      <c r="CL364" s="39"/>
      <c r="CM364" s="39"/>
      <c r="CN364" s="39"/>
      <c r="CO364" s="39"/>
      <c r="CP364" s="39"/>
      <c r="CQ364" s="39"/>
      <c r="CR364" s="39"/>
      <c r="CS364" s="39"/>
      <c r="CT364" s="39"/>
      <c r="CU364" s="39"/>
      <c r="CV364" s="39"/>
      <c r="CW364" s="39"/>
      <c r="CX364" s="39"/>
      <c r="CY364" s="39"/>
      <c r="CZ364" s="39"/>
      <c r="DA364" s="39"/>
      <c r="DB364" s="39"/>
      <c r="DC364" s="39"/>
      <c r="DD364" s="39"/>
      <c r="DE364" s="39"/>
      <c r="DF364" s="39"/>
      <c r="DG364" s="39"/>
      <c r="DH364" s="39"/>
      <c r="DI364" s="39"/>
      <c r="DJ364" s="39"/>
      <c r="DK364" s="39"/>
      <c r="DL364" s="39"/>
      <c r="DM364" s="39"/>
      <c r="DN364" s="39"/>
      <c r="DO364" s="39"/>
      <c r="DP364" s="55">
        <v>1</v>
      </c>
    </row>
    <row r="365" spans="1:120" hidden="1" x14ac:dyDescent="0.25">
      <c r="A365" s="35">
        <v>51</v>
      </c>
      <c r="B365" s="36" t="s">
        <v>259</v>
      </c>
      <c r="C365" s="2" t="s">
        <v>40</v>
      </c>
      <c r="D365" s="36" t="s">
        <v>14</v>
      </c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>
        <v>8</v>
      </c>
      <c r="AE365" s="36"/>
      <c r="AF365" s="36"/>
      <c r="AG365" s="36"/>
      <c r="AH365" s="36"/>
      <c r="AI365" s="36"/>
      <c r="AJ365" s="36"/>
      <c r="AK365" s="36"/>
      <c r="AL365" s="36"/>
      <c r="AM365" s="36"/>
      <c r="AN365" s="36"/>
      <c r="AO365" s="36"/>
      <c r="AP365" s="36"/>
      <c r="AQ365" s="36"/>
      <c r="AR365" s="36"/>
      <c r="AS365" s="36"/>
      <c r="AT365" s="36"/>
      <c r="AU365" s="36"/>
      <c r="AV365" s="36"/>
      <c r="AW365" s="36"/>
      <c r="AX365" s="36"/>
      <c r="AY365" s="36"/>
      <c r="AZ365" s="36"/>
      <c r="BA365" s="36"/>
      <c r="BB365" s="36"/>
      <c r="BC365" s="36"/>
      <c r="BD365" s="36"/>
      <c r="BE365" s="36"/>
      <c r="BF365" s="36"/>
      <c r="BG365" s="36"/>
      <c r="BH365" s="36"/>
      <c r="BI365" s="36"/>
      <c r="BJ365" s="36"/>
      <c r="BK365" s="36"/>
      <c r="BL365" s="36"/>
      <c r="BM365" s="36"/>
      <c r="BN365" s="36"/>
      <c r="BO365" s="36"/>
      <c r="BP365" s="36"/>
      <c r="BQ365" s="36"/>
      <c r="BR365" s="36"/>
      <c r="BS365" s="36"/>
      <c r="BT365" s="36"/>
      <c r="BU365" s="36"/>
      <c r="BV365" s="36"/>
      <c r="BW365" s="36"/>
      <c r="BX365" s="36"/>
      <c r="BY365" s="36"/>
      <c r="BZ365" s="36"/>
      <c r="CA365" s="36"/>
      <c r="CB365" s="36"/>
      <c r="CC365" s="36"/>
      <c r="CD365" s="36"/>
      <c r="CE365" s="36"/>
      <c r="CF365" s="36"/>
      <c r="CG365" s="36"/>
      <c r="CH365" s="36"/>
      <c r="CI365" s="36"/>
      <c r="CJ365" s="36"/>
      <c r="CK365" s="36"/>
      <c r="CL365" s="36"/>
      <c r="CM365" s="36"/>
      <c r="CN365" s="36"/>
      <c r="CO365" s="36"/>
      <c r="CP365" s="36"/>
      <c r="CQ365" s="36"/>
      <c r="CR365" s="36"/>
      <c r="CS365" s="36"/>
      <c r="CT365" s="36"/>
      <c r="CU365" s="36"/>
      <c r="CV365" s="36"/>
      <c r="CW365" s="36"/>
      <c r="CX365" s="36"/>
      <c r="CY365" s="36"/>
      <c r="CZ365" s="36"/>
      <c r="DA365" s="36"/>
      <c r="DB365" s="36"/>
      <c r="DC365" s="36"/>
      <c r="DD365" s="36"/>
      <c r="DE365" s="36"/>
      <c r="DF365" s="36"/>
      <c r="DG365" s="36"/>
      <c r="DH365" s="36"/>
      <c r="DI365" s="36"/>
      <c r="DJ365" s="36"/>
      <c r="DK365" s="36"/>
      <c r="DL365" s="36"/>
      <c r="DM365" s="36"/>
      <c r="DN365" s="36"/>
      <c r="DO365" s="36"/>
      <c r="DP365" s="55"/>
    </row>
    <row r="366" spans="1:120" hidden="1" x14ac:dyDescent="0.25">
      <c r="A366" s="35">
        <v>2</v>
      </c>
      <c r="B366" s="36" t="s">
        <v>329</v>
      </c>
      <c r="C366" s="2" t="s">
        <v>30</v>
      </c>
      <c r="D366" s="36" t="s">
        <v>12</v>
      </c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>
        <v>1</v>
      </c>
      <c r="AD366" s="36"/>
      <c r="AE366" s="36"/>
      <c r="AF366" s="36"/>
      <c r="AG366" s="36"/>
      <c r="AH366" s="36"/>
      <c r="AI366" s="36"/>
      <c r="AJ366" s="36"/>
      <c r="AK366" s="36"/>
      <c r="AL366" s="36"/>
      <c r="AM366" s="36"/>
      <c r="AN366" s="36"/>
      <c r="AO366" s="36"/>
      <c r="AP366" s="36"/>
      <c r="AQ366" s="36"/>
      <c r="AR366" s="36"/>
      <c r="AS366" s="36"/>
      <c r="AT366" s="36"/>
      <c r="AU366" s="36"/>
      <c r="AV366" s="36"/>
      <c r="AW366" s="36"/>
      <c r="AX366" s="36"/>
      <c r="AY366" s="36"/>
      <c r="AZ366" s="36"/>
      <c r="BA366" s="36"/>
      <c r="BB366" s="36"/>
      <c r="BC366" s="36"/>
      <c r="BD366" s="36"/>
      <c r="BE366" s="36"/>
      <c r="BF366" s="36"/>
      <c r="BG366" s="36"/>
      <c r="BH366" s="36"/>
      <c r="BI366" s="36"/>
      <c r="BJ366" s="36"/>
      <c r="BK366" s="36"/>
      <c r="BL366" s="36"/>
      <c r="BM366" s="36"/>
      <c r="BN366" s="36"/>
      <c r="BO366" s="36"/>
      <c r="BP366" s="36"/>
      <c r="BQ366" s="36"/>
      <c r="BR366" s="36"/>
      <c r="BS366" s="36"/>
      <c r="BT366" s="36"/>
      <c r="BU366" s="36"/>
      <c r="BV366" s="36"/>
      <c r="BW366" s="36"/>
      <c r="BX366" s="36"/>
      <c r="BY366" s="36"/>
      <c r="BZ366" s="36"/>
      <c r="CA366" s="36"/>
      <c r="CB366" s="36"/>
      <c r="CC366" s="36"/>
      <c r="CD366" s="36"/>
      <c r="CE366" s="36"/>
      <c r="CF366" s="36"/>
      <c r="CG366" s="36"/>
      <c r="CH366" s="36"/>
      <c r="CI366" s="36"/>
      <c r="CJ366" s="36"/>
      <c r="CK366" s="36"/>
      <c r="CL366" s="36"/>
      <c r="CM366" s="36"/>
      <c r="CN366" s="36"/>
      <c r="CO366" s="36"/>
      <c r="CP366" s="36"/>
      <c r="CQ366" s="36"/>
      <c r="CR366" s="36"/>
      <c r="CS366" s="36"/>
      <c r="CT366" s="36"/>
      <c r="CU366" s="36"/>
      <c r="CV366" s="36"/>
      <c r="CW366" s="36"/>
      <c r="CX366" s="36"/>
      <c r="CY366" s="36"/>
      <c r="CZ366" s="36"/>
      <c r="DA366" s="36"/>
      <c r="DB366" s="36"/>
      <c r="DC366" s="36"/>
      <c r="DD366" s="36"/>
      <c r="DE366" s="36"/>
      <c r="DF366" s="36"/>
      <c r="DG366" s="36"/>
      <c r="DH366" s="36"/>
      <c r="DI366" s="36"/>
      <c r="DJ366" s="36"/>
      <c r="DK366" s="36"/>
      <c r="DL366" s="36"/>
      <c r="DM366" s="36"/>
      <c r="DN366" s="36"/>
      <c r="DO366" s="36"/>
      <c r="DP366" s="56">
        <v>3</v>
      </c>
    </row>
    <row r="367" spans="1:120" hidden="1" x14ac:dyDescent="0.25">
      <c r="A367" s="38">
        <v>36</v>
      </c>
      <c r="B367" s="39" t="s">
        <v>303</v>
      </c>
      <c r="C367" s="2" t="s">
        <v>30</v>
      </c>
      <c r="D367" s="39" t="s">
        <v>12</v>
      </c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>
        <v>2</v>
      </c>
      <c r="AD367" s="39"/>
      <c r="AE367" s="39"/>
      <c r="AF367" s="39"/>
      <c r="AG367" s="39"/>
      <c r="AH367" s="39"/>
      <c r="AI367" s="39"/>
      <c r="AJ367" s="39"/>
      <c r="AK367" s="39"/>
      <c r="AL367" s="39"/>
      <c r="AM367" s="39"/>
      <c r="AN367" s="39"/>
      <c r="AO367" s="39"/>
      <c r="AP367" s="39"/>
      <c r="AQ367" s="39"/>
      <c r="AR367" s="39"/>
      <c r="AS367" s="39"/>
      <c r="AT367" s="39"/>
      <c r="AU367" s="39"/>
      <c r="AV367" s="39"/>
      <c r="AW367" s="39"/>
      <c r="AX367" s="39"/>
      <c r="AY367" s="39"/>
      <c r="AZ367" s="39"/>
      <c r="BA367" s="39"/>
      <c r="BB367" s="39"/>
      <c r="BC367" s="39"/>
      <c r="BD367" s="39"/>
      <c r="BE367" s="39"/>
      <c r="BF367" s="39"/>
      <c r="BG367" s="39"/>
      <c r="BH367" s="39"/>
      <c r="BI367" s="39"/>
      <c r="BJ367" s="39"/>
      <c r="BK367" s="39"/>
      <c r="BL367" s="39"/>
      <c r="BM367" s="39"/>
      <c r="BN367" s="39"/>
      <c r="BO367" s="39"/>
      <c r="BP367" s="39"/>
      <c r="BQ367" s="39"/>
      <c r="BR367" s="39"/>
      <c r="BS367" s="39"/>
      <c r="BT367" s="39"/>
      <c r="BU367" s="39"/>
      <c r="BV367" s="39"/>
      <c r="BW367" s="39"/>
      <c r="BX367" s="39"/>
      <c r="BY367" s="39"/>
      <c r="BZ367" s="39"/>
      <c r="CA367" s="39"/>
      <c r="CB367" s="39"/>
      <c r="CC367" s="39"/>
      <c r="CD367" s="39"/>
      <c r="CE367" s="39"/>
      <c r="CF367" s="39"/>
      <c r="CG367" s="39"/>
      <c r="CH367" s="39"/>
      <c r="CI367" s="39"/>
      <c r="CJ367" s="39"/>
      <c r="CK367" s="39"/>
      <c r="CL367" s="39"/>
      <c r="CM367" s="39"/>
      <c r="CN367" s="39"/>
      <c r="CO367" s="39"/>
      <c r="CP367" s="39"/>
      <c r="CQ367" s="39"/>
      <c r="CR367" s="39"/>
      <c r="CS367" s="39"/>
      <c r="CT367" s="39"/>
      <c r="CU367" s="39"/>
      <c r="CV367" s="39"/>
      <c r="CW367" s="39"/>
      <c r="CX367" s="39"/>
      <c r="CY367" s="39"/>
      <c r="CZ367" s="39"/>
      <c r="DA367" s="39"/>
      <c r="DB367" s="39"/>
      <c r="DC367" s="39"/>
      <c r="DD367" s="39"/>
      <c r="DE367" s="39"/>
      <c r="DF367" s="39"/>
      <c r="DG367" s="39"/>
      <c r="DH367" s="39"/>
      <c r="DI367" s="39"/>
      <c r="DJ367" s="39"/>
      <c r="DK367" s="39"/>
      <c r="DL367" s="39"/>
      <c r="DM367" s="39"/>
      <c r="DN367" s="39"/>
      <c r="DO367" s="39"/>
      <c r="DP367" s="55">
        <v>2</v>
      </c>
    </row>
    <row r="368" spans="1:120" hidden="1" x14ac:dyDescent="0.25">
      <c r="A368" s="35">
        <v>15</v>
      </c>
      <c r="B368" s="36" t="s">
        <v>269</v>
      </c>
      <c r="C368" s="36" t="s">
        <v>23</v>
      </c>
      <c r="D368" s="36" t="s">
        <v>111</v>
      </c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>
        <v>3</v>
      </c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  <c r="AN368" s="36"/>
      <c r="AO368" s="36"/>
      <c r="AP368" s="36"/>
      <c r="AQ368" s="36"/>
      <c r="AR368" s="36"/>
      <c r="AS368" s="36"/>
      <c r="AT368" s="36"/>
      <c r="AU368" s="36"/>
      <c r="AV368" s="36"/>
      <c r="AW368" s="36"/>
      <c r="AX368" s="36"/>
      <c r="AY368" s="36"/>
      <c r="AZ368" s="36"/>
      <c r="BA368" s="36"/>
      <c r="BB368" s="36"/>
      <c r="BC368" s="36"/>
      <c r="BD368" s="36"/>
      <c r="BE368" s="36"/>
      <c r="BF368" s="36"/>
      <c r="BG368" s="36"/>
      <c r="BH368" s="36"/>
      <c r="BI368" s="36"/>
      <c r="BJ368" s="36"/>
      <c r="BK368" s="36"/>
      <c r="BL368" s="36"/>
      <c r="BM368" s="36"/>
      <c r="BN368" s="36"/>
      <c r="BO368" s="36"/>
      <c r="BP368" s="36"/>
      <c r="BQ368" s="36"/>
      <c r="BR368" s="36"/>
      <c r="BS368" s="36"/>
      <c r="BT368" s="36"/>
      <c r="BU368" s="36"/>
      <c r="BV368" s="36"/>
      <c r="BW368" s="36"/>
      <c r="BX368" s="36"/>
      <c r="BY368" s="36"/>
      <c r="BZ368" s="36"/>
      <c r="CA368" s="36"/>
      <c r="CB368" s="36"/>
      <c r="CC368" s="36"/>
      <c r="CD368" s="36"/>
      <c r="CE368" s="36"/>
      <c r="CF368" s="36"/>
      <c r="CG368" s="36"/>
      <c r="CH368" s="36"/>
      <c r="CI368" s="36"/>
      <c r="CJ368" s="36"/>
      <c r="CK368" s="36"/>
      <c r="CL368" s="36"/>
      <c r="CM368" s="36"/>
      <c r="CN368" s="36"/>
      <c r="CO368" s="36"/>
      <c r="CP368" s="36"/>
      <c r="CQ368" s="36"/>
      <c r="CR368" s="36"/>
      <c r="CS368" s="36"/>
      <c r="CT368" s="36"/>
      <c r="CU368" s="36"/>
      <c r="CV368" s="36"/>
      <c r="CW368" s="36"/>
      <c r="CX368" s="36"/>
      <c r="CY368" s="36"/>
      <c r="CZ368" s="36"/>
      <c r="DA368" s="36"/>
      <c r="DB368" s="36"/>
      <c r="DC368" s="36"/>
      <c r="DD368" s="36"/>
      <c r="DE368" s="36"/>
      <c r="DF368" s="36"/>
      <c r="DG368" s="36"/>
      <c r="DH368" s="36"/>
      <c r="DI368" s="36"/>
      <c r="DJ368" s="36"/>
      <c r="DK368" s="36"/>
      <c r="DL368" s="36"/>
      <c r="DM368" s="36"/>
      <c r="DN368" s="36"/>
      <c r="DO368" s="36"/>
      <c r="DP368" s="56">
        <v>2</v>
      </c>
    </row>
    <row r="369" spans="1:120" hidden="1" x14ac:dyDescent="0.25">
      <c r="A369" s="35">
        <v>25</v>
      </c>
      <c r="B369" s="36" t="s">
        <v>323</v>
      </c>
      <c r="C369" s="2" t="s">
        <v>25</v>
      </c>
      <c r="D369" s="36" t="s">
        <v>13</v>
      </c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>
        <v>5</v>
      </c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  <c r="AN369" s="36"/>
      <c r="AO369" s="36"/>
      <c r="AP369" s="36"/>
      <c r="AQ369" s="36"/>
      <c r="AR369" s="36"/>
      <c r="AS369" s="36"/>
      <c r="AT369" s="36"/>
      <c r="AU369" s="36"/>
      <c r="AV369" s="36"/>
      <c r="AW369" s="36"/>
      <c r="AX369" s="36"/>
      <c r="AY369" s="36"/>
      <c r="AZ369" s="36"/>
      <c r="BA369" s="36"/>
      <c r="BB369" s="36"/>
      <c r="BC369" s="36"/>
      <c r="BD369" s="36"/>
      <c r="BE369" s="36"/>
      <c r="BF369" s="36"/>
      <c r="BG369" s="36"/>
      <c r="BH369" s="36"/>
      <c r="BI369" s="36"/>
      <c r="BJ369" s="36"/>
      <c r="BK369" s="36"/>
      <c r="BL369" s="36"/>
      <c r="BM369" s="36"/>
      <c r="BN369" s="36"/>
      <c r="BO369" s="36"/>
      <c r="BP369" s="36"/>
      <c r="BQ369" s="36"/>
      <c r="BR369" s="36"/>
      <c r="BS369" s="36"/>
      <c r="BT369" s="36"/>
      <c r="BU369" s="36"/>
      <c r="BV369" s="36"/>
      <c r="BW369" s="36"/>
      <c r="BX369" s="36"/>
      <c r="BY369" s="36"/>
      <c r="BZ369" s="36"/>
      <c r="CA369" s="36"/>
      <c r="CB369" s="36"/>
      <c r="CC369" s="36"/>
      <c r="CD369" s="36"/>
      <c r="CE369" s="36"/>
      <c r="CF369" s="36"/>
      <c r="CG369" s="36"/>
      <c r="CH369" s="36"/>
      <c r="CI369" s="36"/>
      <c r="CJ369" s="36"/>
      <c r="CK369" s="36"/>
      <c r="CL369" s="36"/>
      <c r="CM369" s="36"/>
      <c r="CN369" s="36"/>
      <c r="CO369" s="36"/>
      <c r="CP369" s="36"/>
      <c r="CQ369" s="36"/>
      <c r="CR369" s="36"/>
      <c r="CS369" s="36"/>
      <c r="CT369" s="36"/>
      <c r="CU369" s="36"/>
      <c r="CV369" s="36"/>
      <c r="CW369" s="36"/>
      <c r="CX369" s="36"/>
      <c r="CY369" s="36"/>
      <c r="CZ369" s="36"/>
      <c r="DA369" s="36"/>
      <c r="DB369" s="36"/>
      <c r="DC369" s="36"/>
      <c r="DD369" s="36"/>
      <c r="DE369" s="36"/>
      <c r="DF369" s="36"/>
      <c r="DG369" s="36"/>
      <c r="DH369" s="36"/>
      <c r="DI369" s="36"/>
      <c r="DJ369" s="36"/>
      <c r="DK369" s="36"/>
      <c r="DL369" s="36"/>
      <c r="DM369" s="36"/>
      <c r="DN369" s="36"/>
      <c r="DO369" s="36"/>
      <c r="DP369" s="56">
        <v>1</v>
      </c>
    </row>
    <row r="370" spans="1:120" hidden="1" x14ac:dyDescent="0.25">
      <c r="A370" s="35">
        <v>21</v>
      </c>
      <c r="B370" s="36" t="s">
        <v>253</v>
      </c>
      <c r="C370" s="2" t="s">
        <v>40</v>
      </c>
      <c r="D370" s="36" t="s">
        <v>14</v>
      </c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>
        <v>7</v>
      </c>
      <c r="AD370" s="36"/>
      <c r="AE370" s="36"/>
      <c r="AF370" s="36"/>
      <c r="AG370" s="36"/>
      <c r="AH370" s="36"/>
      <c r="AI370" s="36"/>
      <c r="AJ370" s="36"/>
      <c r="AK370" s="36"/>
      <c r="AL370" s="36"/>
      <c r="AM370" s="36"/>
      <c r="AN370" s="36"/>
      <c r="AO370" s="36"/>
      <c r="AP370" s="36"/>
      <c r="AQ370" s="36"/>
      <c r="AR370" s="36"/>
      <c r="AS370" s="36"/>
      <c r="AT370" s="36"/>
      <c r="AU370" s="36"/>
      <c r="AV370" s="36"/>
      <c r="AW370" s="36"/>
      <c r="AX370" s="36"/>
      <c r="AY370" s="36"/>
      <c r="AZ370" s="36"/>
      <c r="BA370" s="36"/>
      <c r="BB370" s="36"/>
      <c r="BC370" s="36"/>
      <c r="BD370" s="36"/>
      <c r="BE370" s="36"/>
      <c r="BF370" s="36"/>
      <c r="BG370" s="36"/>
      <c r="BH370" s="36"/>
      <c r="BI370" s="36"/>
      <c r="BJ370" s="36"/>
      <c r="BK370" s="36"/>
      <c r="BL370" s="36"/>
      <c r="BM370" s="36"/>
      <c r="BN370" s="36"/>
      <c r="BO370" s="36"/>
      <c r="BP370" s="36"/>
      <c r="BQ370" s="36"/>
      <c r="BR370" s="36"/>
      <c r="BS370" s="36"/>
      <c r="BT370" s="36"/>
      <c r="BU370" s="36"/>
      <c r="BV370" s="36"/>
      <c r="BW370" s="36"/>
      <c r="BX370" s="36"/>
      <c r="BY370" s="36"/>
      <c r="BZ370" s="36"/>
      <c r="CA370" s="36"/>
      <c r="CB370" s="36"/>
      <c r="CC370" s="36"/>
      <c r="CD370" s="36"/>
      <c r="CE370" s="36"/>
      <c r="CF370" s="36"/>
      <c r="CG370" s="36"/>
      <c r="CH370" s="36"/>
      <c r="CI370" s="36"/>
      <c r="CJ370" s="36"/>
      <c r="CK370" s="36"/>
      <c r="CL370" s="36"/>
      <c r="CM370" s="36"/>
      <c r="CN370" s="36"/>
      <c r="CO370" s="36"/>
      <c r="CP370" s="36"/>
      <c r="CQ370" s="36"/>
      <c r="CR370" s="36"/>
      <c r="CS370" s="36"/>
      <c r="CT370" s="36"/>
      <c r="CU370" s="36"/>
      <c r="CV370" s="36"/>
      <c r="CW370" s="36"/>
      <c r="CX370" s="36"/>
      <c r="CY370" s="36"/>
      <c r="CZ370" s="36"/>
      <c r="DA370" s="36"/>
      <c r="DB370" s="36"/>
      <c r="DC370" s="36"/>
      <c r="DD370" s="36"/>
      <c r="DE370" s="36"/>
      <c r="DF370" s="36"/>
      <c r="DG370" s="36"/>
      <c r="DH370" s="36"/>
      <c r="DI370" s="36"/>
      <c r="DJ370" s="36"/>
      <c r="DK370" s="36"/>
      <c r="DL370" s="36"/>
      <c r="DM370" s="36"/>
      <c r="DN370" s="36"/>
      <c r="DO370" s="36"/>
      <c r="DP370" s="56"/>
    </row>
    <row r="371" spans="1:120" hidden="1" x14ac:dyDescent="0.25">
      <c r="A371" s="38">
        <v>47</v>
      </c>
      <c r="B371" s="39" t="s">
        <v>265</v>
      </c>
      <c r="C371" s="2" t="s">
        <v>40</v>
      </c>
      <c r="D371" s="39" t="s">
        <v>14</v>
      </c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>
        <v>8</v>
      </c>
      <c r="AD371" s="39"/>
      <c r="AE371" s="39"/>
      <c r="AF371" s="39"/>
      <c r="AG371" s="39"/>
      <c r="AH371" s="39"/>
      <c r="AI371" s="39"/>
      <c r="AJ371" s="39"/>
      <c r="AK371" s="39"/>
      <c r="AL371" s="39"/>
      <c r="AM371" s="39"/>
      <c r="AN371" s="39"/>
      <c r="AO371" s="39"/>
      <c r="AP371" s="39"/>
      <c r="AQ371" s="39"/>
      <c r="AR371" s="39"/>
      <c r="AS371" s="39"/>
      <c r="AT371" s="39"/>
      <c r="AU371" s="39"/>
      <c r="AV371" s="39"/>
      <c r="AW371" s="39"/>
      <c r="AX371" s="39"/>
      <c r="AY371" s="39"/>
      <c r="AZ371" s="39"/>
      <c r="BA371" s="39"/>
      <c r="BB371" s="39"/>
      <c r="BC371" s="39"/>
      <c r="BD371" s="39"/>
      <c r="BE371" s="39"/>
      <c r="BF371" s="39"/>
      <c r="BG371" s="39"/>
      <c r="BH371" s="39"/>
      <c r="BI371" s="39"/>
      <c r="BJ371" s="39"/>
      <c r="BK371" s="39"/>
      <c r="BL371" s="39"/>
      <c r="BM371" s="39"/>
      <c r="BN371" s="39"/>
      <c r="BO371" s="39"/>
      <c r="BP371" s="39"/>
      <c r="BQ371" s="39"/>
      <c r="BR371" s="39"/>
      <c r="BS371" s="39"/>
      <c r="BT371" s="39"/>
      <c r="BU371" s="39"/>
      <c r="BV371" s="39"/>
      <c r="BW371" s="39"/>
      <c r="BX371" s="39"/>
      <c r="BY371" s="39"/>
      <c r="BZ371" s="39"/>
      <c r="CA371" s="39"/>
      <c r="CB371" s="39"/>
      <c r="CC371" s="39"/>
      <c r="CD371" s="39"/>
      <c r="CE371" s="39"/>
      <c r="CF371" s="39"/>
      <c r="CG371" s="39"/>
      <c r="CH371" s="39"/>
      <c r="CI371" s="39"/>
      <c r="CJ371" s="39"/>
      <c r="CK371" s="39"/>
      <c r="CL371" s="39"/>
      <c r="CM371" s="39"/>
      <c r="CN371" s="39"/>
      <c r="CO371" s="39"/>
      <c r="CP371" s="39"/>
      <c r="CQ371" s="39"/>
      <c r="CR371" s="39"/>
      <c r="CS371" s="39"/>
      <c r="CT371" s="39"/>
      <c r="CU371" s="39"/>
      <c r="CV371" s="39"/>
      <c r="CW371" s="39"/>
      <c r="CX371" s="39"/>
      <c r="CY371" s="39"/>
      <c r="CZ371" s="39"/>
      <c r="DA371" s="39"/>
      <c r="DB371" s="39"/>
      <c r="DC371" s="39"/>
      <c r="DD371" s="39"/>
      <c r="DE371" s="39"/>
      <c r="DF371" s="39"/>
      <c r="DG371" s="39"/>
      <c r="DH371" s="39"/>
      <c r="DI371" s="39"/>
      <c r="DJ371" s="39"/>
      <c r="DK371" s="39"/>
      <c r="DL371" s="39"/>
      <c r="DM371" s="39"/>
      <c r="DN371" s="39"/>
      <c r="DO371" s="39"/>
      <c r="DP371" s="55"/>
    </row>
    <row r="372" spans="1:120" hidden="1" x14ac:dyDescent="0.25">
      <c r="A372" s="35">
        <v>17</v>
      </c>
      <c r="B372" s="36" t="s">
        <v>349</v>
      </c>
      <c r="C372" s="2" t="s">
        <v>25</v>
      </c>
      <c r="D372" s="36" t="s">
        <v>110</v>
      </c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>
        <v>9</v>
      </c>
      <c r="AD372" s="36"/>
      <c r="AE372" s="36"/>
      <c r="AF372" s="36"/>
      <c r="AG372" s="36"/>
      <c r="AH372" s="36"/>
      <c r="AI372" s="36"/>
      <c r="AJ372" s="36"/>
      <c r="AK372" s="36"/>
      <c r="AL372" s="36"/>
      <c r="AM372" s="36"/>
      <c r="AN372" s="36"/>
      <c r="AO372" s="36"/>
      <c r="AP372" s="36"/>
      <c r="AQ372" s="36"/>
      <c r="AR372" s="36"/>
      <c r="AS372" s="36"/>
      <c r="AT372" s="36"/>
      <c r="AU372" s="36"/>
      <c r="AV372" s="36"/>
      <c r="AW372" s="36"/>
      <c r="AX372" s="36"/>
      <c r="AY372" s="36"/>
      <c r="AZ372" s="36"/>
      <c r="BA372" s="36"/>
      <c r="BB372" s="36"/>
      <c r="BC372" s="36"/>
      <c r="BD372" s="36"/>
      <c r="BE372" s="36"/>
      <c r="BF372" s="36"/>
      <c r="BG372" s="36"/>
      <c r="BH372" s="36"/>
      <c r="BI372" s="36"/>
      <c r="BJ372" s="36"/>
      <c r="BK372" s="36"/>
      <c r="BL372" s="36"/>
      <c r="BM372" s="36"/>
      <c r="BN372" s="36"/>
      <c r="BO372" s="36"/>
      <c r="BP372" s="36"/>
      <c r="BQ372" s="36"/>
      <c r="BR372" s="36"/>
      <c r="BS372" s="36"/>
      <c r="BT372" s="36"/>
      <c r="BU372" s="36"/>
      <c r="BV372" s="36"/>
      <c r="BW372" s="36"/>
      <c r="BX372" s="36"/>
      <c r="BY372" s="36"/>
      <c r="BZ372" s="36"/>
      <c r="CA372" s="36"/>
      <c r="CB372" s="36"/>
      <c r="CC372" s="36"/>
      <c r="CD372" s="36"/>
      <c r="CE372" s="36"/>
      <c r="CF372" s="36"/>
      <c r="CG372" s="36"/>
      <c r="CH372" s="36"/>
      <c r="CI372" s="36"/>
      <c r="CJ372" s="36"/>
      <c r="CK372" s="36"/>
      <c r="CL372" s="36"/>
      <c r="CM372" s="36"/>
      <c r="CN372" s="36"/>
      <c r="CO372" s="36"/>
      <c r="CP372" s="36"/>
      <c r="CQ372" s="36"/>
      <c r="CR372" s="36"/>
      <c r="CS372" s="36"/>
      <c r="CT372" s="36"/>
      <c r="CU372" s="36"/>
      <c r="CV372" s="36"/>
      <c r="CW372" s="36"/>
      <c r="CX372" s="36"/>
      <c r="CY372" s="36"/>
      <c r="CZ372" s="36"/>
      <c r="DA372" s="36"/>
      <c r="DB372" s="36"/>
      <c r="DC372" s="36"/>
      <c r="DD372" s="36"/>
      <c r="DE372" s="36"/>
      <c r="DF372" s="36"/>
      <c r="DG372" s="36"/>
      <c r="DH372" s="36"/>
      <c r="DI372" s="36"/>
      <c r="DJ372" s="36"/>
      <c r="DK372" s="36"/>
      <c r="DL372" s="36"/>
      <c r="DM372" s="36"/>
      <c r="DN372" s="36"/>
      <c r="DO372" s="36"/>
      <c r="DP372" s="55"/>
    </row>
    <row r="373" spans="1:120" hidden="1" x14ac:dyDescent="0.25">
      <c r="A373" s="35">
        <v>276</v>
      </c>
      <c r="B373" s="36" t="s">
        <v>316</v>
      </c>
      <c r="C373" s="2" t="s">
        <v>40</v>
      </c>
      <c r="D373" s="36" t="s">
        <v>14</v>
      </c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>
        <v>16</v>
      </c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  <c r="AN373" s="36"/>
      <c r="AO373" s="36"/>
      <c r="AP373" s="36"/>
      <c r="AQ373" s="36"/>
      <c r="AR373" s="36"/>
      <c r="AS373" s="36"/>
      <c r="AT373" s="36"/>
      <c r="AU373" s="36"/>
      <c r="AV373" s="36"/>
      <c r="AW373" s="36"/>
      <c r="AX373" s="36"/>
      <c r="AY373" s="36"/>
      <c r="AZ373" s="36"/>
      <c r="BA373" s="36"/>
      <c r="BB373" s="36"/>
      <c r="BC373" s="36"/>
      <c r="BD373" s="36"/>
      <c r="BE373" s="36"/>
      <c r="BF373" s="36"/>
      <c r="BG373" s="36"/>
      <c r="BH373" s="36"/>
      <c r="BI373" s="36"/>
      <c r="BJ373" s="36"/>
      <c r="BK373" s="36"/>
      <c r="BL373" s="36"/>
      <c r="BM373" s="36"/>
      <c r="BN373" s="36"/>
      <c r="BO373" s="36"/>
      <c r="BP373" s="36"/>
      <c r="BQ373" s="36"/>
      <c r="BR373" s="36"/>
      <c r="BS373" s="36"/>
      <c r="BT373" s="36"/>
      <c r="BU373" s="36"/>
      <c r="BV373" s="36"/>
      <c r="BW373" s="36"/>
      <c r="BX373" s="36"/>
      <c r="BY373" s="36"/>
      <c r="BZ373" s="36"/>
      <c r="CA373" s="36"/>
      <c r="CB373" s="36"/>
      <c r="CC373" s="36"/>
      <c r="CD373" s="36"/>
      <c r="CE373" s="36"/>
      <c r="CF373" s="36"/>
      <c r="CG373" s="36"/>
      <c r="CH373" s="36"/>
      <c r="CI373" s="36"/>
      <c r="CJ373" s="36"/>
      <c r="CK373" s="36"/>
      <c r="CL373" s="36"/>
      <c r="CM373" s="36"/>
      <c r="CN373" s="36"/>
      <c r="CO373" s="36"/>
      <c r="CP373" s="36"/>
      <c r="CQ373" s="36"/>
      <c r="CR373" s="36"/>
      <c r="CS373" s="36"/>
      <c r="CT373" s="36"/>
      <c r="CU373" s="36"/>
      <c r="CV373" s="36"/>
      <c r="CW373" s="36"/>
      <c r="CX373" s="36"/>
      <c r="CY373" s="36"/>
      <c r="CZ373" s="36"/>
      <c r="DA373" s="36"/>
      <c r="DB373" s="36"/>
      <c r="DC373" s="36"/>
      <c r="DD373" s="36"/>
      <c r="DE373" s="36"/>
      <c r="DF373" s="36"/>
      <c r="DG373" s="36"/>
      <c r="DH373" s="36"/>
      <c r="DI373" s="36"/>
      <c r="DJ373" s="36"/>
      <c r="DK373" s="36"/>
      <c r="DL373" s="36"/>
      <c r="DM373" s="36"/>
      <c r="DN373" s="36"/>
      <c r="DO373" s="36"/>
      <c r="DP373" s="56"/>
    </row>
    <row r="374" spans="1:120" hidden="1" x14ac:dyDescent="0.25">
      <c r="A374" s="35">
        <v>14</v>
      </c>
      <c r="B374" s="36" t="s">
        <v>261</v>
      </c>
      <c r="C374" s="2" t="s">
        <v>40</v>
      </c>
      <c r="D374" s="36" t="s">
        <v>14</v>
      </c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 t="s">
        <v>73</v>
      </c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  <c r="AN374" s="36"/>
      <c r="AO374" s="36"/>
      <c r="AP374" s="36"/>
      <c r="AQ374" s="36"/>
      <c r="AR374" s="36"/>
      <c r="AS374" s="36"/>
      <c r="AT374" s="36"/>
      <c r="AU374" s="36"/>
      <c r="AV374" s="36"/>
      <c r="AW374" s="36"/>
      <c r="AX374" s="36"/>
      <c r="AY374" s="36"/>
      <c r="AZ374" s="36"/>
      <c r="BA374" s="36"/>
      <c r="BB374" s="36"/>
      <c r="BC374" s="36"/>
      <c r="BD374" s="36"/>
      <c r="BE374" s="36"/>
      <c r="BF374" s="36"/>
      <c r="BG374" s="36"/>
      <c r="BH374" s="36"/>
      <c r="BI374" s="36"/>
      <c r="BJ374" s="36"/>
      <c r="BK374" s="36"/>
      <c r="BL374" s="36"/>
      <c r="BM374" s="36"/>
      <c r="BN374" s="36"/>
      <c r="BO374" s="36"/>
      <c r="BP374" s="36"/>
      <c r="BQ374" s="36"/>
      <c r="BR374" s="36"/>
      <c r="BS374" s="36"/>
      <c r="BT374" s="36"/>
      <c r="BU374" s="36"/>
      <c r="BV374" s="36"/>
      <c r="BW374" s="36"/>
      <c r="BX374" s="36"/>
      <c r="BY374" s="36"/>
      <c r="BZ374" s="36"/>
      <c r="CA374" s="36"/>
      <c r="CB374" s="36"/>
      <c r="CC374" s="36"/>
      <c r="CD374" s="36"/>
      <c r="CE374" s="36"/>
      <c r="CF374" s="36"/>
      <c r="CG374" s="36"/>
      <c r="CH374" s="36"/>
      <c r="CI374" s="36"/>
      <c r="CJ374" s="36"/>
      <c r="CK374" s="36"/>
      <c r="CL374" s="36"/>
      <c r="CM374" s="36"/>
      <c r="CN374" s="36"/>
      <c r="CO374" s="36"/>
      <c r="CP374" s="36"/>
      <c r="CQ374" s="36"/>
      <c r="CR374" s="36"/>
      <c r="CS374" s="36"/>
      <c r="CT374" s="36"/>
      <c r="CU374" s="36"/>
      <c r="CV374" s="36"/>
      <c r="CW374" s="36"/>
      <c r="CX374" s="36"/>
      <c r="CY374" s="36"/>
      <c r="CZ374" s="36"/>
      <c r="DA374" s="36"/>
      <c r="DB374" s="36"/>
      <c r="DC374" s="36"/>
      <c r="DD374" s="36"/>
      <c r="DE374" s="36"/>
      <c r="DF374" s="36"/>
      <c r="DG374" s="36"/>
      <c r="DH374" s="36"/>
      <c r="DI374" s="36"/>
      <c r="DJ374" s="36"/>
      <c r="DK374" s="36"/>
      <c r="DL374" s="36"/>
      <c r="DM374" s="36"/>
      <c r="DN374" s="36"/>
      <c r="DO374" s="36"/>
      <c r="DP374" s="55"/>
    </row>
    <row r="375" spans="1:120" hidden="1" x14ac:dyDescent="0.25">
      <c r="A375" s="35">
        <v>277</v>
      </c>
      <c r="B375" s="36" t="s">
        <v>276</v>
      </c>
      <c r="C375" s="2" t="s">
        <v>40</v>
      </c>
      <c r="D375" s="36" t="s">
        <v>14</v>
      </c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 t="s">
        <v>73</v>
      </c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  <c r="AN375" s="36"/>
      <c r="AO375" s="36"/>
      <c r="AP375" s="36"/>
      <c r="AQ375" s="36"/>
      <c r="AR375" s="36"/>
      <c r="AS375" s="36"/>
      <c r="AT375" s="36"/>
      <c r="AU375" s="36"/>
      <c r="AV375" s="36"/>
      <c r="AW375" s="36"/>
      <c r="AX375" s="36"/>
      <c r="AY375" s="36"/>
      <c r="AZ375" s="36"/>
      <c r="BA375" s="36"/>
      <c r="BB375" s="36"/>
      <c r="BC375" s="36"/>
      <c r="BD375" s="36"/>
      <c r="BE375" s="36"/>
      <c r="BF375" s="36"/>
      <c r="BG375" s="36"/>
      <c r="BH375" s="36"/>
      <c r="BI375" s="36"/>
      <c r="BJ375" s="36"/>
      <c r="BK375" s="36"/>
      <c r="BL375" s="36"/>
      <c r="BM375" s="36"/>
      <c r="BN375" s="36"/>
      <c r="BO375" s="36"/>
      <c r="BP375" s="36"/>
      <c r="BQ375" s="36"/>
      <c r="BR375" s="36"/>
      <c r="BS375" s="36"/>
      <c r="BT375" s="36"/>
      <c r="BU375" s="36"/>
      <c r="BV375" s="36"/>
      <c r="BW375" s="36"/>
      <c r="BX375" s="36"/>
      <c r="BY375" s="36"/>
      <c r="BZ375" s="36"/>
      <c r="CA375" s="36"/>
      <c r="CB375" s="36"/>
      <c r="CC375" s="36"/>
      <c r="CD375" s="36"/>
      <c r="CE375" s="36"/>
      <c r="CF375" s="36"/>
      <c r="CG375" s="36"/>
      <c r="CH375" s="36"/>
      <c r="CI375" s="36"/>
      <c r="CJ375" s="36"/>
      <c r="CK375" s="36"/>
      <c r="CL375" s="36"/>
      <c r="CM375" s="36"/>
      <c r="CN375" s="36"/>
      <c r="CO375" s="36"/>
      <c r="CP375" s="36"/>
      <c r="CQ375" s="36"/>
      <c r="CR375" s="36"/>
      <c r="CS375" s="36"/>
      <c r="CT375" s="36"/>
      <c r="CU375" s="36"/>
      <c r="CV375" s="36"/>
      <c r="CW375" s="36"/>
      <c r="CX375" s="36"/>
      <c r="CY375" s="36"/>
      <c r="CZ375" s="36"/>
      <c r="DA375" s="36"/>
      <c r="DB375" s="36"/>
      <c r="DC375" s="36"/>
      <c r="DD375" s="36"/>
      <c r="DE375" s="36"/>
      <c r="DF375" s="36"/>
      <c r="DG375" s="36"/>
      <c r="DH375" s="36"/>
      <c r="DI375" s="36"/>
      <c r="DJ375" s="36"/>
      <c r="DK375" s="36"/>
      <c r="DL375" s="36"/>
      <c r="DM375" s="36"/>
      <c r="DN375" s="36"/>
      <c r="DO375" s="36"/>
      <c r="DP375" s="55"/>
    </row>
    <row r="376" spans="1:120" hidden="1" x14ac:dyDescent="0.25">
      <c r="A376" s="38">
        <v>5</v>
      </c>
      <c r="B376" s="39" t="s">
        <v>254</v>
      </c>
      <c r="C376" s="2" t="s">
        <v>30</v>
      </c>
      <c r="D376" s="39" t="s">
        <v>12</v>
      </c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 t="s">
        <v>62</v>
      </c>
      <c r="AD376" s="39"/>
      <c r="AE376" s="39"/>
      <c r="AF376" s="39"/>
      <c r="AG376" s="39"/>
      <c r="AH376" s="39"/>
      <c r="AI376" s="39"/>
      <c r="AJ376" s="39"/>
      <c r="AK376" s="39"/>
      <c r="AL376" s="39"/>
      <c r="AM376" s="39"/>
      <c r="AN376" s="39"/>
      <c r="AO376" s="39"/>
      <c r="AP376" s="39"/>
      <c r="AQ376" s="39"/>
      <c r="AR376" s="39"/>
      <c r="AS376" s="39"/>
      <c r="AT376" s="39"/>
      <c r="AU376" s="39"/>
      <c r="AV376" s="39"/>
      <c r="AW376" s="39"/>
      <c r="AX376" s="39"/>
      <c r="AY376" s="39"/>
      <c r="AZ376" s="39"/>
      <c r="BA376" s="39"/>
      <c r="BB376" s="39"/>
      <c r="BC376" s="39"/>
      <c r="BD376" s="39"/>
      <c r="BE376" s="39"/>
      <c r="BF376" s="39"/>
      <c r="BG376" s="39"/>
      <c r="BH376" s="39"/>
      <c r="BI376" s="39"/>
      <c r="BJ376" s="39"/>
      <c r="BK376" s="39"/>
      <c r="BL376" s="39"/>
      <c r="BM376" s="39"/>
      <c r="BN376" s="39"/>
      <c r="BO376" s="39"/>
      <c r="BP376" s="39"/>
      <c r="BQ376" s="39"/>
      <c r="BR376" s="39"/>
      <c r="BS376" s="39"/>
      <c r="BT376" s="39"/>
      <c r="BU376" s="39"/>
      <c r="BV376" s="39"/>
      <c r="BW376" s="39"/>
      <c r="BX376" s="39"/>
      <c r="BY376" s="39"/>
      <c r="BZ376" s="39"/>
      <c r="CA376" s="39"/>
      <c r="CB376" s="39"/>
      <c r="CC376" s="39"/>
      <c r="CD376" s="39"/>
      <c r="CE376" s="39"/>
      <c r="CF376" s="39"/>
      <c r="CG376" s="39"/>
      <c r="CH376" s="39"/>
      <c r="CI376" s="39"/>
      <c r="CJ376" s="39"/>
      <c r="CK376" s="39"/>
      <c r="CL376" s="39"/>
      <c r="CM376" s="39"/>
      <c r="CN376" s="39"/>
      <c r="CO376" s="39"/>
      <c r="CP376" s="39"/>
      <c r="CQ376" s="39"/>
      <c r="CR376" s="39"/>
      <c r="CS376" s="39"/>
      <c r="CT376" s="39"/>
      <c r="CU376" s="39"/>
      <c r="CV376" s="39"/>
      <c r="CW376" s="39"/>
      <c r="CX376" s="39"/>
      <c r="CY376" s="39"/>
      <c r="CZ376" s="39"/>
      <c r="DA376" s="39"/>
      <c r="DB376" s="39"/>
      <c r="DC376" s="39"/>
      <c r="DD376" s="39"/>
      <c r="DE376" s="39"/>
      <c r="DF376" s="39"/>
      <c r="DG376" s="39"/>
      <c r="DH376" s="39"/>
      <c r="DI376" s="39"/>
      <c r="DJ376" s="39"/>
      <c r="DK376" s="39"/>
      <c r="DL376" s="39"/>
      <c r="DM376" s="39"/>
      <c r="DN376" s="39"/>
      <c r="DO376" s="39"/>
      <c r="DP376" s="55"/>
    </row>
    <row r="377" spans="1:120" hidden="1" x14ac:dyDescent="0.25">
      <c r="A377" s="38">
        <v>46</v>
      </c>
      <c r="B377" s="39" t="s">
        <v>283</v>
      </c>
      <c r="C377" s="2" t="s">
        <v>30</v>
      </c>
      <c r="D377" s="39" t="s">
        <v>12</v>
      </c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 t="s">
        <v>62</v>
      </c>
      <c r="AD377" s="39"/>
      <c r="AE377" s="39"/>
      <c r="AF377" s="39"/>
      <c r="AG377" s="39"/>
      <c r="AH377" s="39"/>
      <c r="AI377" s="39"/>
      <c r="AJ377" s="39"/>
      <c r="AK377" s="39"/>
      <c r="AL377" s="39"/>
      <c r="AM377" s="39"/>
      <c r="AN377" s="39"/>
      <c r="AO377" s="39"/>
      <c r="AP377" s="39"/>
      <c r="AQ377" s="39"/>
      <c r="AR377" s="39"/>
      <c r="AS377" s="39"/>
      <c r="AT377" s="39"/>
      <c r="AU377" s="39"/>
      <c r="AV377" s="39"/>
      <c r="AW377" s="39"/>
      <c r="AX377" s="39"/>
      <c r="AY377" s="39"/>
      <c r="AZ377" s="39"/>
      <c r="BA377" s="39"/>
      <c r="BB377" s="39"/>
      <c r="BC377" s="39"/>
      <c r="BD377" s="39"/>
      <c r="BE377" s="39"/>
      <c r="BF377" s="39"/>
      <c r="BG377" s="39"/>
      <c r="BH377" s="39"/>
      <c r="BI377" s="39"/>
      <c r="BJ377" s="39"/>
      <c r="BK377" s="39"/>
      <c r="BL377" s="39"/>
      <c r="BM377" s="39"/>
      <c r="BN377" s="39"/>
      <c r="BO377" s="39"/>
      <c r="BP377" s="39"/>
      <c r="BQ377" s="39"/>
      <c r="BR377" s="39"/>
      <c r="BS377" s="39"/>
      <c r="BT377" s="39"/>
      <c r="BU377" s="39"/>
      <c r="BV377" s="39"/>
      <c r="BW377" s="39"/>
      <c r="BX377" s="39"/>
      <c r="BY377" s="39"/>
      <c r="BZ377" s="39"/>
      <c r="CA377" s="39"/>
      <c r="CB377" s="39"/>
      <c r="CC377" s="39"/>
      <c r="CD377" s="39"/>
      <c r="CE377" s="39"/>
      <c r="CF377" s="39"/>
      <c r="CG377" s="39"/>
      <c r="CH377" s="39"/>
      <c r="CI377" s="39"/>
      <c r="CJ377" s="39"/>
      <c r="CK377" s="39"/>
      <c r="CL377" s="39"/>
      <c r="CM377" s="39"/>
      <c r="CN377" s="39"/>
      <c r="CO377" s="39"/>
      <c r="CP377" s="39"/>
      <c r="CQ377" s="39"/>
      <c r="CR377" s="39"/>
      <c r="CS377" s="39"/>
      <c r="CT377" s="39"/>
      <c r="CU377" s="39"/>
      <c r="CV377" s="39"/>
      <c r="CW377" s="39"/>
      <c r="CX377" s="39"/>
      <c r="CY377" s="39"/>
      <c r="CZ377" s="39"/>
      <c r="DA377" s="39"/>
      <c r="DB377" s="39"/>
      <c r="DC377" s="39"/>
      <c r="DD377" s="39"/>
      <c r="DE377" s="39"/>
      <c r="DF377" s="39"/>
      <c r="DG377" s="39"/>
      <c r="DH377" s="39"/>
      <c r="DI377" s="39"/>
      <c r="DJ377" s="39"/>
      <c r="DK377" s="39"/>
      <c r="DL377" s="39"/>
      <c r="DM377" s="39"/>
      <c r="DN377" s="39"/>
      <c r="DO377" s="39"/>
      <c r="DP377" s="55"/>
    </row>
    <row r="378" spans="1:120" hidden="1" x14ac:dyDescent="0.25">
      <c r="A378" s="35">
        <v>275</v>
      </c>
      <c r="B378" s="39" t="s">
        <v>266</v>
      </c>
      <c r="C378" s="36" t="s">
        <v>23</v>
      </c>
      <c r="D378" s="36" t="s">
        <v>134</v>
      </c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 t="s">
        <v>62</v>
      </c>
      <c r="AD378" s="36"/>
      <c r="AE378" s="36"/>
      <c r="AF378" s="36"/>
      <c r="AG378" s="36"/>
      <c r="AH378" s="36"/>
      <c r="AI378" s="36"/>
      <c r="AJ378" s="36"/>
      <c r="AK378" s="36"/>
      <c r="AL378" s="36"/>
      <c r="AM378" s="36"/>
      <c r="AN378" s="36"/>
      <c r="AO378" s="36"/>
      <c r="AP378" s="36"/>
      <c r="AQ378" s="36"/>
      <c r="AR378" s="36"/>
      <c r="AS378" s="36"/>
      <c r="AT378" s="36"/>
      <c r="AU378" s="36"/>
      <c r="AV378" s="36"/>
      <c r="AW378" s="36"/>
      <c r="AX378" s="36"/>
      <c r="AY378" s="36"/>
      <c r="AZ378" s="36"/>
      <c r="BA378" s="36"/>
      <c r="BB378" s="36"/>
      <c r="BC378" s="36"/>
      <c r="BD378" s="36"/>
      <c r="BE378" s="36"/>
      <c r="BF378" s="36"/>
      <c r="BG378" s="36"/>
      <c r="BH378" s="36"/>
      <c r="BI378" s="36"/>
      <c r="BJ378" s="36"/>
      <c r="BK378" s="36"/>
      <c r="BL378" s="36"/>
      <c r="BM378" s="36"/>
      <c r="BN378" s="36"/>
      <c r="BO378" s="36"/>
      <c r="BP378" s="36"/>
      <c r="BQ378" s="36"/>
      <c r="BR378" s="36"/>
      <c r="BS378" s="36"/>
      <c r="BT378" s="36"/>
      <c r="BU378" s="36"/>
      <c r="BV378" s="36"/>
      <c r="BW378" s="36"/>
      <c r="BX378" s="36"/>
      <c r="BY378" s="36"/>
      <c r="BZ378" s="36"/>
      <c r="CA378" s="36"/>
      <c r="CB378" s="36"/>
      <c r="CC378" s="36"/>
      <c r="CD378" s="36"/>
      <c r="CE378" s="36"/>
      <c r="CF378" s="36"/>
      <c r="CG378" s="36"/>
      <c r="CH378" s="36"/>
      <c r="CI378" s="36"/>
      <c r="CJ378" s="36"/>
      <c r="CK378" s="36"/>
      <c r="CL378" s="36"/>
      <c r="CM378" s="36"/>
      <c r="CN378" s="36"/>
      <c r="CO378" s="36"/>
      <c r="CP378" s="36"/>
      <c r="CQ378" s="36"/>
      <c r="CR378" s="36"/>
      <c r="CS378" s="36"/>
      <c r="CT378" s="36"/>
      <c r="CU378" s="36"/>
      <c r="CV378" s="36"/>
      <c r="CW378" s="36"/>
      <c r="CX378" s="36"/>
      <c r="CY378" s="36"/>
      <c r="CZ378" s="36"/>
      <c r="DA378" s="36"/>
      <c r="DB378" s="36"/>
      <c r="DC378" s="36"/>
      <c r="DD378" s="36"/>
      <c r="DE378" s="36"/>
      <c r="DF378" s="36"/>
      <c r="DG378" s="36"/>
      <c r="DH378" s="36"/>
      <c r="DI378" s="36"/>
      <c r="DJ378" s="36"/>
      <c r="DK378" s="36"/>
      <c r="DL378" s="36"/>
      <c r="DM378" s="36"/>
      <c r="DN378" s="36"/>
      <c r="DO378" s="36"/>
      <c r="DP378" s="56"/>
    </row>
    <row r="379" spans="1:120" hidden="1" x14ac:dyDescent="0.25">
      <c r="A379" s="35">
        <v>20</v>
      </c>
      <c r="B379" s="39" t="s">
        <v>318</v>
      </c>
      <c r="C379" s="2" t="s">
        <v>40</v>
      </c>
      <c r="D379" s="36" t="s">
        <v>14</v>
      </c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 t="s">
        <v>62</v>
      </c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6"/>
      <c r="AO379" s="36"/>
      <c r="AP379" s="36"/>
      <c r="AQ379" s="36"/>
      <c r="AR379" s="36"/>
      <c r="AS379" s="36"/>
      <c r="AT379" s="36"/>
      <c r="AU379" s="36"/>
      <c r="AV379" s="36"/>
      <c r="AW379" s="36"/>
      <c r="AX379" s="36"/>
      <c r="AY379" s="36"/>
      <c r="AZ379" s="36"/>
      <c r="BA379" s="36"/>
      <c r="BB379" s="36"/>
      <c r="BC379" s="36"/>
      <c r="BD379" s="36"/>
      <c r="BE379" s="36"/>
      <c r="BF379" s="36"/>
      <c r="BG379" s="36"/>
      <c r="BH379" s="36"/>
      <c r="BI379" s="36"/>
      <c r="BJ379" s="36"/>
      <c r="BK379" s="36"/>
      <c r="BL379" s="36"/>
      <c r="BM379" s="36"/>
      <c r="BN379" s="36"/>
      <c r="BO379" s="36"/>
      <c r="BP379" s="36"/>
      <c r="BQ379" s="36"/>
      <c r="BR379" s="36"/>
      <c r="BS379" s="36"/>
      <c r="BT379" s="36"/>
      <c r="BU379" s="36"/>
      <c r="BV379" s="36"/>
      <c r="BW379" s="36"/>
      <c r="BX379" s="36"/>
      <c r="BY379" s="36"/>
      <c r="BZ379" s="36"/>
      <c r="CA379" s="36"/>
      <c r="CB379" s="36"/>
      <c r="CC379" s="36"/>
      <c r="CD379" s="36"/>
      <c r="CE379" s="36"/>
      <c r="CF379" s="36"/>
      <c r="CG379" s="36"/>
      <c r="CH379" s="36"/>
      <c r="CI379" s="36"/>
      <c r="CJ379" s="36"/>
      <c r="CK379" s="36"/>
      <c r="CL379" s="36"/>
      <c r="CM379" s="36"/>
      <c r="CN379" s="36"/>
      <c r="CO379" s="36"/>
      <c r="CP379" s="36"/>
      <c r="CQ379" s="36"/>
      <c r="CR379" s="36"/>
      <c r="CS379" s="36"/>
      <c r="CT379" s="36"/>
      <c r="CU379" s="36"/>
      <c r="CV379" s="36"/>
      <c r="CW379" s="36"/>
      <c r="CX379" s="36"/>
      <c r="CY379" s="36"/>
      <c r="CZ379" s="36"/>
      <c r="DA379" s="36"/>
      <c r="DB379" s="36"/>
      <c r="DC379" s="36"/>
      <c r="DD379" s="36"/>
      <c r="DE379" s="36"/>
      <c r="DF379" s="36"/>
      <c r="DG379" s="36"/>
      <c r="DH379" s="36"/>
      <c r="DI379" s="36"/>
      <c r="DJ379" s="36"/>
      <c r="DK379" s="36"/>
      <c r="DL379" s="36"/>
      <c r="DM379" s="36"/>
      <c r="DN379" s="36"/>
      <c r="DO379" s="36"/>
      <c r="DP379" s="55"/>
    </row>
    <row r="380" spans="1:120" hidden="1" x14ac:dyDescent="0.25">
      <c r="A380" s="35">
        <v>21</v>
      </c>
      <c r="B380" s="36" t="s">
        <v>215</v>
      </c>
      <c r="C380" s="2" t="s">
        <v>40</v>
      </c>
      <c r="D380" s="36" t="s">
        <v>14</v>
      </c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>
        <v>1</v>
      </c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  <c r="AN380" s="36"/>
      <c r="AO380" s="36"/>
      <c r="AP380" s="36"/>
      <c r="AQ380" s="36"/>
      <c r="AR380" s="36"/>
      <c r="AS380" s="36"/>
      <c r="AT380" s="36"/>
      <c r="AU380" s="36"/>
      <c r="AV380" s="36"/>
      <c r="AW380" s="36"/>
      <c r="AX380" s="36"/>
      <c r="AY380" s="36"/>
      <c r="AZ380" s="36"/>
      <c r="BA380" s="36"/>
      <c r="BB380" s="36"/>
      <c r="BC380" s="36"/>
      <c r="BD380" s="36"/>
      <c r="BE380" s="36"/>
      <c r="BF380" s="36"/>
      <c r="BG380" s="36"/>
      <c r="BH380" s="36"/>
      <c r="BI380" s="36"/>
      <c r="BJ380" s="36"/>
      <c r="BK380" s="36"/>
      <c r="BL380" s="36"/>
      <c r="BM380" s="36"/>
      <c r="BN380" s="36"/>
      <c r="BO380" s="36"/>
      <c r="BP380" s="36"/>
      <c r="BQ380" s="36"/>
      <c r="BR380" s="36"/>
      <c r="BS380" s="36"/>
      <c r="BT380" s="36"/>
      <c r="BU380" s="36"/>
      <c r="BV380" s="36"/>
      <c r="BW380" s="36"/>
      <c r="BX380" s="36"/>
      <c r="BY380" s="36"/>
      <c r="BZ380" s="36"/>
      <c r="CA380" s="36"/>
      <c r="CB380" s="36"/>
      <c r="CC380" s="36"/>
      <c r="CD380" s="36"/>
      <c r="CE380" s="36"/>
      <c r="CF380" s="36"/>
      <c r="CG380" s="36"/>
      <c r="CH380" s="36"/>
      <c r="CI380" s="36"/>
      <c r="CJ380" s="36"/>
      <c r="CK380" s="36"/>
      <c r="CL380" s="36"/>
      <c r="CM380" s="36"/>
      <c r="CN380" s="36"/>
      <c r="CO380" s="36"/>
      <c r="CP380" s="36"/>
      <c r="CQ380" s="36"/>
      <c r="CR380" s="36"/>
      <c r="CS380" s="36"/>
      <c r="CT380" s="36"/>
      <c r="CU380" s="36"/>
      <c r="CV380" s="36"/>
      <c r="CW380" s="36"/>
      <c r="CX380" s="36"/>
      <c r="CY380" s="36"/>
      <c r="CZ380" s="36"/>
      <c r="DA380" s="36"/>
      <c r="DB380" s="36"/>
      <c r="DC380" s="36"/>
      <c r="DD380" s="36"/>
      <c r="DE380" s="36"/>
      <c r="DF380" s="36"/>
      <c r="DG380" s="36"/>
      <c r="DH380" s="36"/>
      <c r="DI380" s="36"/>
      <c r="DJ380" s="36"/>
      <c r="DK380" s="36"/>
      <c r="DL380" s="36"/>
      <c r="DM380" s="36"/>
      <c r="DN380" s="36"/>
      <c r="DO380" s="36"/>
      <c r="DP380" s="55">
        <v>6</v>
      </c>
    </row>
    <row r="381" spans="1:120" hidden="1" x14ac:dyDescent="0.25">
      <c r="A381" s="35">
        <v>34</v>
      </c>
      <c r="B381" s="36" t="s">
        <v>216</v>
      </c>
      <c r="C381" s="36" t="s">
        <v>23</v>
      </c>
      <c r="D381" s="36" t="s">
        <v>134</v>
      </c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>
        <v>2</v>
      </c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  <c r="AN381" s="36"/>
      <c r="AO381" s="36"/>
      <c r="AP381" s="36"/>
      <c r="AQ381" s="36"/>
      <c r="AR381" s="36"/>
      <c r="AS381" s="36"/>
      <c r="AT381" s="36"/>
      <c r="AU381" s="36"/>
      <c r="AV381" s="36"/>
      <c r="AW381" s="36"/>
      <c r="AX381" s="36"/>
      <c r="AY381" s="36"/>
      <c r="AZ381" s="36"/>
      <c r="BA381" s="36"/>
      <c r="BB381" s="36"/>
      <c r="BC381" s="36"/>
      <c r="BD381" s="36"/>
      <c r="BE381" s="36"/>
      <c r="BF381" s="36"/>
      <c r="BG381" s="36"/>
      <c r="BH381" s="36"/>
      <c r="BI381" s="36"/>
      <c r="BJ381" s="36"/>
      <c r="BK381" s="36"/>
      <c r="BL381" s="36"/>
      <c r="BM381" s="36"/>
      <c r="BN381" s="36"/>
      <c r="BO381" s="36"/>
      <c r="BP381" s="36"/>
      <c r="BQ381" s="36"/>
      <c r="BR381" s="36"/>
      <c r="BS381" s="36"/>
      <c r="BT381" s="36"/>
      <c r="BU381" s="36"/>
      <c r="BV381" s="36"/>
      <c r="BW381" s="36"/>
      <c r="BX381" s="36"/>
      <c r="BY381" s="36"/>
      <c r="BZ381" s="36"/>
      <c r="CA381" s="36"/>
      <c r="CB381" s="36"/>
      <c r="CC381" s="36"/>
      <c r="CD381" s="36"/>
      <c r="CE381" s="36"/>
      <c r="CF381" s="36"/>
      <c r="CG381" s="36"/>
      <c r="CH381" s="36"/>
      <c r="CI381" s="36"/>
      <c r="CJ381" s="36"/>
      <c r="CK381" s="36"/>
      <c r="CL381" s="36"/>
      <c r="CM381" s="36"/>
      <c r="CN381" s="36"/>
      <c r="CO381" s="36"/>
      <c r="CP381" s="36"/>
      <c r="CQ381" s="36"/>
      <c r="CR381" s="36"/>
      <c r="CS381" s="36"/>
      <c r="CT381" s="36"/>
      <c r="CU381" s="36"/>
      <c r="CV381" s="36"/>
      <c r="CW381" s="36"/>
      <c r="CX381" s="36"/>
      <c r="CY381" s="36"/>
      <c r="CZ381" s="36"/>
      <c r="DA381" s="36"/>
      <c r="DB381" s="36"/>
      <c r="DC381" s="36"/>
      <c r="DD381" s="36"/>
      <c r="DE381" s="36"/>
      <c r="DF381" s="36"/>
      <c r="DG381" s="36"/>
      <c r="DH381" s="36"/>
      <c r="DI381" s="36"/>
      <c r="DJ381" s="36"/>
      <c r="DK381" s="36"/>
      <c r="DL381" s="36"/>
      <c r="DM381" s="36"/>
      <c r="DN381" s="36"/>
      <c r="DO381" s="36"/>
      <c r="DP381" s="56">
        <v>4</v>
      </c>
    </row>
    <row r="382" spans="1:120" hidden="1" x14ac:dyDescent="0.25">
      <c r="A382" s="38">
        <v>41</v>
      </c>
      <c r="B382" s="39" t="s">
        <v>299</v>
      </c>
      <c r="C382" s="36" t="s">
        <v>23</v>
      </c>
      <c r="D382" s="39" t="s">
        <v>133</v>
      </c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>
        <v>1</v>
      </c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9"/>
      <c r="AN382" s="39"/>
      <c r="AO382" s="39"/>
      <c r="AP382" s="39"/>
      <c r="AQ382" s="39"/>
      <c r="AR382" s="39"/>
      <c r="AS382" s="39"/>
      <c r="AT382" s="39"/>
      <c r="AU382" s="39"/>
      <c r="AV382" s="39"/>
      <c r="AW382" s="39"/>
      <c r="AX382" s="39"/>
      <c r="AY382" s="39"/>
      <c r="AZ382" s="39"/>
      <c r="BA382" s="39"/>
      <c r="BB382" s="39"/>
      <c r="BC382" s="39"/>
      <c r="BD382" s="39"/>
      <c r="BE382" s="39"/>
      <c r="BF382" s="39"/>
      <c r="BG382" s="39"/>
      <c r="BH382" s="39"/>
      <c r="BI382" s="39"/>
      <c r="BJ382" s="39"/>
      <c r="BK382" s="39"/>
      <c r="BL382" s="39"/>
      <c r="BM382" s="39"/>
      <c r="BN382" s="39"/>
      <c r="BO382" s="39"/>
      <c r="BP382" s="39"/>
      <c r="BQ382" s="39"/>
      <c r="BR382" s="39"/>
      <c r="BS382" s="39"/>
      <c r="BT382" s="39"/>
      <c r="BU382" s="39"/>
      <c r="BV382" s="39"/>
      <c r="BW382" s="39"/>
      <c r="BX382" s="39"/>
      <c r="BY382" s="39"/>
      <c r="BZ382" s="39"/>
      <c r="CA382" s="39"/>
      <c r="CB382" s="39"/>
      <c r="CC382" s="39"/>
      <c r="CD382" s="39"/>
      <c r="CE382" s="39"/>
      <c r="CF382" s="39"/>
      <c r="CG382" s="39"/>
      <c r="CH382" s="39"/>
      <c r="CI382" s="39"/>
      <c r="CJ382" s="39"/>
      <c r="CK382" s="39"/>
      <c r="CL382" s="39"/>
      <c r="CM382" s="39"/>
      <c r="CN382" s="39"/>
      <c r="CO382" s="39"/>
      <c r="CP382" s="39"/>
      <c r="CQ382" s="39"/>
      <c r="CR382" s="39"/>
      <c r="CS382" s="39"/>
      <c r="CT382" s="39"/>
      <c r="CU382" s="39"/>
      <c r="CV382" s="39"/>
      <c r="CW382" s="39"/>
      <c r="CX382" s="39"/>
      <c r="CY382" s="39"/>
      <c r="CZ382" s="39"/>
      <c r="DA382" s="39"/>
      <c r="DB382" s="39"/>
      <c r="DC382" s="39"/>
      <c r="DD382" s="39"/>
      <c r="DE382" s="39"/>
      <c r="DF382" s="39"/>
      <c r="DG382" s="39"/>
      <c r="DH382" s="39"/>
      <c r="DI382" s="39"/>
      <c r="DJ382" s="39"/>
      <c r="DK382" s="39"/>
      <c r="DL382" s="39"/>
      <c r="DM382" s="39"/>
      <c r="DN382" s="39"/>
      <c r="DO382" s="39"/>
      <c r="DP382" s="58">
        <v>3</v>
      </c>
    </row>
    <row r="383" spans="1:120" hidden="1" x14ac:dyDescent="0.25">
      <c r="A383" s="35">
        <v>6</v>
      </c>
      <c r="B383" s="36" t="s">
        <v>327</v>
      </c>
      <c r="C383" s="36" t="s">
        <v>23</v>
      </c>
      <c r="D383" s="36" t="s">
        <v>114</v>
      </c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>
        <v>3</v>
      </c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  <c r="AN383" s="36"/>
      <c r="AO383" s="36"/>
      <c r="AP383" s="36"/>
      <c r="AQ383" s="36"/>
      <c r="AR383" s="36"/>
      <c r="AS383" s="36"/>
      <c r="AT383" s="36"/>
      <c r="AU383" s="36"/>
      <c r="AV383" s="36"/>
      <c r="AW383" s="36"/>
      <c r="AX383" s="36"/>
      <c r="AY383" s="36"/>
      <c r="AZ383" s="36"/>
      <c r="BA383" s="36"/>
      <c r="BB383" s="36"/>
      <c r="BC383" s="36"/>
      <c r="BD383" s="36"/>
      <c r="BE383" s="36"/>
      <c r="BF383" s="36"/>
      <c r="BG383" s="36"/>
      <c r="BH383" s="36"/>
      <c r="BI383" s="36"/>
      <c r="BJ383" s="36"/>
      <c r="BK383" s="36"/>
      <c r="BL383" s="36"/>
      <c r="BM383" s="36"/>
      <c r="BN383" s="36"/>
      <c r="BO383" s="36"/>
      <c r="BP383" s="36"/>
      <c r="BQ383" s="36"/>
      <c r="BR383" s="36"/>
      <c r="BS383" s="36"/>
      <c r="BT383" s="36"/>
      <c r="BU383" s="36"/>
      <c r="BV383" s="36"/>
      <c r="BW383" s="36"/>
      <c r="BX383" s="36"/>
      <c r="BY383" s="36"/>
      <c r="BZ383" s="36"/>
      <c r="CA383" s="36"/>
      <c r="CB383" s="36"/>
      <c r="CC383" s="36"/>
      <c r="CD383" s="36"/>
      <c r="CE383" s="36"/>
      <c r="CF383" s="36"/>
      <c r="CG383" s="36"/>
      <c r="CH383" s="36"/>
      <c r="CI383" s="36"/>
      <c r="CJ383" s="36"/>
      <c r="CK383" s="36"/>
      <c r="CL383" s="36"/>
      <c r="CM383" s="36"/>
      <c r="CN383" s="36"/>
      <c r="CO383" s="36"/>
      <c r="CP383" s="36"/>
      <c r="CQ383" s="36"/>
      <c r="CR383" s="36"/>
      <c r="CS383" s="36"/>
      <c r="CT383" s="36"/>
      <c r="CU383" s="36"/>
      <c r="CV383" s="36"/>
      <c r="CW383" s="36"/>
      <c r="CX383" s="36"/>
      <c r="CY383" s="36"/>
      <c r="CZ383" s="36"/>
      <c r="DA383" s="36"/>
      <c r="DB383" s="36"/>
      <c r="DC383" s="36"/>
      <c r="DD383" s="36"/>
      <c r="DE383" s="36"/>
      <c r="DF383" s="36"/>
      <c r="DG383" s="36"/>
      <c r="DH383" s="36"/>
      <c r="DI383" s="36"/>
      <c r="DJ383" s="36"/>
      <c r="DK383" s="36"/>
      <c r="DL383" s="36"/>
      <c r="DM383" s="36"/>
      <c r="DN383" s="36"/>
      <c r="DO383" s="36"/>
      <c r="DP383" s="56">
        <v>2</v>
      </c>
    </row>
    <row r="384" spans="1:120" hidden="1" x14ac:dyDescent="0.25">
      <c r="A384" s="35">
        <v>20</v>
      </c>
      <c r="B384" s="36" t="s">
        <v>318</v>
      </c>
      <c r="C384" s="2" t="s">
        <v>40</v>
      </c>
      <c r="D384" s="36" t="s">
        <v>14</v>
      </c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>
        <v>4</v>
      </c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36"/>
      <c r="AN384" s="36"/>
      <c r="AO384" s="36"/>
      <c r="AP384" s="36"/>
      <c r="AQ384" s="36"/>
      <c r="AR384" s="36"/>
      <c r="AS384" s="36"/>
      <c r="AT384" s="36"/>
      <c r="AU384" s="36"/>
      <c r="AV384" s="36"/>
      <c r="AW384" s="36"/>
      <c r="AX384" s="36"/>
      <c r="AY384" s="36"/>
      <c r="AZ384" s="36"/>
      <c r="BA384" s="36"/>
      <c r="BB384" s="36"/>
      <c r="BC384" s="36"/>
      <c r="BD384" s="36"/>
      <c r="BE384" s="36"/>
      <c r="BF384" s="36"/>
      <c r="BG384" s="36"/>
      <c r="BH384" s="36"/>
      <c r="BI384" s="36"/>
      <c r="BJ384" s="36"/>
      <c r="BK384" s="36"/>
      <c r="BL384" s="36"/>
      <c r="BM384" s="36"/>
      <c r="BN384" s="36"/>
      <c r="BO384" s="36"/>
      <c r="BP384" s="36"/>
      <c r="BQ384" s="36"/>
      <c r="BR384" s="36"/>
      <c r="BS384" s="36"/>
      <c r="BT384" s="36"/>
      <c r="BU384" s="36"/>
      <c r="BV384" s="36"/>
      <c r="BW384" s="36"/>
      <c r="BX384" s="36"/>
      <c r="BY384" s="36"/>
      <c r="BZ384" s="36"/>
      <c r="CA384" s="36"/>
      <c r="CB384" s="36"/>
      <c r="CC384" s="36"/>
      <c r="CD384" s="36"/>
      <c r="CE384" s="36"/>
      <c r="CF384" s="36"/>
      <c r="CG384" s="36"/>
      <c r="CH384" s="36"/>
      <c r="CI384" s="36"/>
      <c r="CJ384" s="36"/>
      <c r="CK384" s="36"/>
      <c r="CL384" s="36"/>
      <c r="CM384" s="36"/>
      <c r="CN384" s="36"/>
      <c r="CO384" s="36"/>
      <c r="CP384" s="36"/>
      <c r="CQ384" s="36"/>
      <c r="CR384" s="36"/>
      <c r="CS384" s="36"/>
      <c r="CT384" s="36"/>
      <c r="CU384" s="36"/>
      <c r="CV384" s="36"/>
      <c r="CW384" s="36"/>
      <c r="CX384" s="36"/>
      <c r="CY384" s="36"/>
      <c r="CZ384" s="36"/>
      <c r="DA384" s="36"/>
      <c r="DB384" s="36"/>
      <c r="DC384" s="36"/>
      <c r="DD384" s="36"/>
      <c r="DE384" s="36"/>
      <c r="DF384" s="36"/>
      <c r="DG384" s="36"/>
      <c r="DH384" s="36"/>
      <c r="DI384" s="36"/>
      <c r="DJ384" s="36"/>
      <c r="DK384" s="36"/>
      <c r="DL384" s="36"/>
      <c r="DM384" s="36"/>
      <c r="DN384" s="36"/>
      <c r="DO384" s="36"/>
      <c r="DP384" s="56">
        <v>1</v>
      </c>
    </row>
    <row r="385" spans="1:120" hidden="1" x14ac:dyDescent="0.25">
      <c r="A385" s="35">
        <v>34</v>
      </c>
      <c r="B385" s="36" t="s">
        <v>335</v>
      </c>
      <c r="C385" s="36" t="s">
        <v>23</v>
      </c>
      <c r="D385" s="36" t="s">
        <v>134</v>
      </c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>
        <v>6</v>
      </c>
      <c r="AB385" s="36"/>
      <c r="AC385" s="36"/>
      <c r="AD385" s="36"/>
      <c r="AE385" s="36"/>
      <c r="AF385" s="36"/>
      <c r="AG385" s="36"/>
      <c r="AH385" s="36"/>
      <c r="AI385" s="36"/>
      <c r="AJ385" s="36"/>
      <c r="AK385" s="36"/>
      <c r="AL385" s="36"/>
      <c r="AM385" s="36"/>
      <c r="AN385" s="36"/>
      <c r="AO385" s="36"/>
      <c r="AP385" s="36"/>
      <c r="AQ385" s="36"/>
      <c r="AR385" s="36"/>
      <c r="AS385" s="36"/>
      <c r="AT385" s="36"/>
      <c r="AU385" s="36"/>
      <c r="AV385" s="36"/>
      <c r="AW385" s="36"/>
      <c r="AX385" s="36"/>
      <c r="AY385" s="36"/>
      <c r="AZ385" s="36"/>
      <c r="BA385" s="36"/>
      <c r="BB385" s="36"/>
      <c r="BC385" s="36"/>
      <c r="BD385" s="36"/>
      <c r="BE385" s="36"/>
      <c r="BF385" s="36"/>
      <c r="BG385" s="36"/>
      <c r="BH385" s="36"/>
      <c r="BI385" s="36"/>
      <c r="BJ385" s="36"/>
      <c r="BK385" s="36"/>
      <c r="BL385" s="36"/>
      <c r="BM385" s="36"/>
      <c r="BN385" s="36"/>
      <c r="BO385" s="36"/>
      <c r="BP385" s="36"/>
      <c r="BQ385" s="36"/>
      <c r="BR385" s="36"/>
      <c r="BS385" s="36"/>
      <c r="BT385" s="36"/>
      <c r="BU385" s="36"/>
      <c r="BV385" s="36"/>
      <c r="BW385" s="36"/>
      <c r="BX385" s="36"/>
      <c r="BY385" s="36"/>
      <c r="BZ385" s="36"/>
      <c r="CA385" s="36"/>
      <c r="CB385" s="36"/>
      <c r="CC385" s="36"/>
      <c r="CD385" s="36"/>
      <c r="CE385" s="36"/>
      <c r="CF385" s="36"/>
      <c r="CG385" s="36"/>
      <c r="CH385" s="36"/>
      <c r="CI385" s="36"/>
      <c r="CJ385" s="36"/>
      <c r="CK385" s="36"/>
      <c r="CL385" s="36"/>
      <c r="CM385" s="36"/>
      <c r="CN385" s="36"/>
      <c r="CO385" s="36"/>
      <c r="CP385" s="36"/>
      <c r="CQ385" s="36"/>
      <c r="CR385" s="36"/>
      <c r="CS385" s="36"/>
      <c r="CT385" s="36"/>
      <c r="CU385" s="36"/>
      <c r="CV385" s="36"/>
      <c r="CW385" s="36"/>
      <c r="CX385" s="36"/>
      <c r="CY385" s="36"/>
      <c r="CZ385" s="36"/>
      <c r="DA385" s="36"/>
      <c r="DB385" s="36"/>
      <c r="DC385" s="36"/>
      <c r="DD385" s="36"/>
      <c r="DE385" s="36"/>
      <c r="DF385" s="36"/>
      <c r="DG385" s="36"/>
      <c r="DH385" s="36"/>
      <c r="DI385" s="36"/>
      <c r="DJ385" s="36"/>
      <c r="DK385" s="36"/>
      <c r="DL385" s="36"/>
      <c r="DM385" s="36"/>
      <c r="DN385" s="36"/>
      <c r="DO385" s="36"/>
      <c r="DP385" s="55">
        <v>1</v>
      </c>
    </row>
    <row r="386" spans="1:120" hidden="1" x14ac:dyDescent="0.25">
      <c r="A386" s="35">
        <v>3</v>
      </c>
      <c r="B386" s="36" t="s">
        <v>351</v>
      </c>
      <c r="C386" s="2" t="s">
        <v>40</v>
      </c>
      <c r="D386" s="36" t="s">
        <v>14</v>
      </c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>
        <v>10</v>
      </c>
      <c r="AB386" s="36"/>
      <c r="AC386" s="36"/>
      <c r="AD386" s="36"/>
      <c r="AE386" s="36"/>
      <c r="AF386" s="36"/>
      <c r="AG386" s="36"/>
      <c r="AH386" s="36"/>
      <c r="AI386" s="36"/>
      <c r="AJ386" s="36"/>
      <c r="AK386" s="36"/>
      <c r="AL386" s="36"/>
      <c r="AM386" s="36"/>
      <c r="AN386" s="36"/>
      <c r="AO386" s="36"/>
      <c r="AP386" s="36"/>
      <c r="AQ386" s="36"/>
      <c r="AR386" s="36"/>
      <c r="AS386" s="36"/>
      <c r="AT386" s="36"/>
      <c r="AU386" s="36"/>
      <c r="AV386" s="36"/>
      <c r="AW386" s="36"/>
      <c r="AX386" s="36"/>
      <c r="AY386" s="36"/>
      <c r="AZ386" s="36"/>
      <c r="BA386" s="36"/>
      <c r="BB386" s="36"/>
      <c r="BC386" s="36"/>
      <c r="BD386" s="36"/>
      <c r="BE386" s="36"/>
      <c r="BF386" s="36"/>
      <c r="BG386" s="36"/>
      <c r="BH386" s="36"/>
      <c r="BI386" s="36"/>
      <c r="BJ386" s="36"/>
      <c r="BK386" s="36"/>
      <c r="BL386" s="36"/>
      <c r="BM386" s="36"/>
      <c r="BN386" s="36"/>
      <c r="BO386" s="36"/>
      <c r="BP386" s="36"/>
      <c r="BQ386" s="36"/>
      <c r="BR386" s="36"/>
      <c r="BS386" s="36"/>
      <c r="BT386" s="36"/>
      <c r="BU386" s="36"/>
      <c r="BV386" s="36"/>
      <c r="BW386" s="36"/>
      <c r="BX386" s="36"/>
      <c r="BY386" s="36"/>
      <c r="BZ386" s="36"/>
      <c r="CA386" s="36"/>
      <c r="CB386" s="36"/>
      <c r="CC386" s="36"/>
      <c r="CD386" s="36"/>
      <c r="CE386" s="36"/>
      <c r="CF386" s="36"/>
      <c r="CG386" s="36"/>
      <c r="CH386" s="36"/>
      <c r="CI386" s="36"/>
      <c r="CJ386" s="36"/>
      <c r="CK386" s="36"/>
      <c r="CL386" s="36"/>
      <c r="CM386" s="36"/>
      <c r="CN386" s="36"/>
      <c r="CO386" s="36"/>
      <c r="CP386" s="36"/>
      <c r="CQ386" s="36"/>
      <c r="CR386" s="36"/>
      <c r="CS386" s="36"/>
      <c r="CT386" s="36"/>
      <c r="CU386" s="36"/>
      <c r="CV386" s="36"/>
      <c r="CW386" s="36"/>
      <c r="CX386" s="36"/>
      <c r="CY386" s="36"/>
      <c r="CZ386" s="36"/>
      <c r="DA386" s="36"/>
      <c r="DB386" s="36"/>
      <c r="DC386" s="36"/>
      <c r="DD386" s="36"/>
      <c r="DE386" s="36"/>
      <c r="DF386" s="36"/>
      <c r="DG386" s="36"/>
      <c r="DH386" s="36"/>
      <c r="DI386" s="36"/>
      <c r="DJ386" s="36"/>
      <c r="DK386" s="36"/>
      <c r="DL386" s="36"/>
      <c r="DM386" s="36"/>
      <c r="DN386" s="36"/>
      <c r="DO386" s="36"/>
      <c r="DP386" s="55"/>
    </row>
    <row r="387" spans="1:120" hidden="1" x14ac:dyDescent="0.25">
      <c r="A387" s="38">
        <v>24</v>
      </c>
      <c r="B387" s="39" t="s">
        <v>337</v>
      </c>
      <c r="C387" s="2" t="s">
        <v>127</v>
      </c>
      <c r="D387" s="39" t="s">
        <v>135</v>
      </c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>
        <v>11</v>
      </c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  <c r="AN387" s="39"/>
      <c r="AO387" s="39"/>
      <c r="AP387" s="39"/>
      <c r="AQ387" s="39"/>
      <c r="AR387" s="39"/>
      <c r="AS387" s="39"/>
      <c r="AT387" s="39"/>
      <c r="AU387" s="39"/>
      <c r="AV387" s="39"/>
      <c r="AW387" s="39"/>
      <c r="AX387" s="39"/>
      <c r="AY387" s="39"/>
      <c r="AZ387" s="39"/>
      <c r="BA387" s="39"/>
      <c r="BB387" s="39"/>
      <c r="BC387" s="39"/>
      <c r="BD387" s="39"/>
      <c r="BE387" s="39"/>
      <c r="BF387" s="39"/>
      <c r="BG387" s="39"/>
      <c r="BH387" s="39"/>
      <c r="BI387" s="39"/>
      <c r="BJ387" s="39"/>
      <c r="BK387" s="39"/>
      <c r="BL387" s="39"/>
      <c r="BM387" s="39"/>
      <c r="BN387" s="39"/>
      <c r="BO387" s="39"/>
      <c r="BP387" s="39"/>
      <c r="BQ387" s="39"/>
      <c r="BR387" s="39"/>
      <c r="BS387" s="39"/>
      <c r="BT387" s="39"/>
      <c r="BU387" s="39"/>
      <c r="BV387" s="39"/>
      <c r="BW387" s="39"/>
      <c r="BX387" s="39"/>
      <c r="BY387" s="39"/>
      <c r="BZ387" s="39"/>
      <c r="CA387" s="39"/>
      <c r="CB387" s="39"/>
      <c r="CC387" s="39"/>
      <c r="CD387" s="39"/>
      <c r="CE387" s="39"/>
      <c r="CF387" s="39"/>
      <c r="CG387" s="39"/>
      <c r="CH387" s="39"/>
      <c r="CI387" s="39"/>
      <c r="CJ387" s="39"/>
      <c r="CK387" s="39"/>
      <c r="CL387" s="39"/>
      <c r="CM387" s="39"/>
      <c r="CN387" s="39"/>
      <c r="CO387" s="39"/>
      <c r="CP387" s="39"/>
      <c r="CQ387" s="39"/>
      <c r="CR387" s="39"/>
      <c r="CS387" s="39"/>
      <c r="CT387" s="39"/>
      <c r="CU387" s="39"/>
      <c r="CV387" s="39"/>
      <c r="CW387" s="39"/>
      <c r="CX387" s="39"/>
      <c r="CY387" s="39"/>
      <c r="CZ387" s="39"/>
      <c r="DA387" s="39"/>
      <c r="DB387" s="39"/>
      <c r="DC387" s="39"/>
      <c r="DD387" s="39"/>
      <c r="DE387" s="39"/>
      <c r="DF387" s="39"/>
      <c r="DG387" s="39"/>
      <c r="DH387" s="39"/>
      <c r="DI387" s="39"/>
      <c r="DJ387" s="39"/>
      <c r="DK387" s="39"/>
      <c r="DL387" s="39"/>
      <c r="DM387" s="39"/>
      <c r="DN387" s="39"/>
      <c r="DO387" s="39"/>
      <c r="DP387" s="58"/>
    </row>
    <row r="388" spans="1:120" hidden="1" x14ac:dyDescent="0.25">
      <c r="A388" s="35">
        <v>1</v>
      </c>
      <c r="B388" s="36" t="s">
        <v>332</v>
      </c>
      <c r="C388" s="2" t="s">
        <v>127</v>
      </c>
      <c r="D388" s="36" t="s">
        <v>138</v>
      </c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 t="s">
        <v>90</v>
      </c>
      <c r="AB388" s="36"/>
      <c r="AC388" s="36"/>
      <c r="AD388" s="36"/>
      <c r="AE388" s="36"/>
      <c r="AF388" s="36"/>
      <c r="AG388" s="36"/>
      <c r="AH388" s="36"/>
      <c r="AI388" s="36"/>
      <c r="AJ388" s="36"/>
      <c r="AK388" s="36"/>
      <c r="AL388" s="36"/>
      <c r="AM388" s="36"/>
      <c r="AN388" s="36"/>
      <c r="AO388" s="36"/>
      <c r="AP388" s="36"/>
      <c r="AQ388" s="36"/>
      <c r="AR388" s="36"/>
      <c r="AS388" s="36"/>
      <c r="AT388" s="36"/>
      <c r="AU388" s="36"/>
      <c r="AV388" s="36"/>
      <c r="AW388" s="36"/>
      <c r="AX388" s="36"/>
      <c r="AY388" s="36"/>
      <c r="AZ388" s="36"/>
      <c r="BA388" s="36"/>
      <c r="BB388" s="36"/>
      <c r="BC388" s="36"/>
      <c r="BD388" s="36"/>
      <c r="BE388" s="36"/>
      <c r="BF388" s="36"/>
      <c r="BG388" s="36"/>
      <c r="BH388" s="36"/>
      <c r="BI388" s="36"/>
      <c r="BJ388" s="36"/>
      <c r="BK388" s="36"/>
      <c r="BL388" s="36"/>
      <c r="BM388" s="36"/>
      <c r="BN388" s="36"/>
      <c r="BO388" s="36"/>
      <c r="BP388" s="36"/>
      <c r="BQ388" s="36"/>
      <c r="BR388" s="36"/>
      <c r="BS388" s="36"/>
      <c r="BT388" s="36"/>
      <c r="BU388" s="36"/>
      <c r="BV388" s="36"/>
      <c r="BW388" s="36"/>
      <c r="BX388" s="36"/>
      <c r="BY388" s="36"/>
      <c r="BZ388" s="36"/>
      <c r="CA388" s="36"/>
      <c r="CB388" s="36"/>
      <c r="CC388" s="36"/>
      <c r="CD388" s="36"/>
      <c r="CE388" s="36"/>
      <c r="CF388" s="36"/>
      <c r="CG388" s="36"/>
      <c r="CH388" s="36"/>
      <c r="CI388" s="36"/>
      <c r="CJ388" s="36"/>
      <c r="CK388" s="36"/>
      <c r="CL388" s="36"/>
      <c r="CM388" s="36"/>
      <c r="CN388" s="36"/>
      <c r="CO388" s="36"/>
      <c r="CP388" s="36"/>
      <c r="CQ388" s="36"/>
      <c r="CR388" s="36"/>
      <c r="CS388" s="36"/>
      <c r="CT388" s="36"/>
      <c r="CU388" s="36"/>
      <c r="CV388" s="36"/>
      <c r="CW388" s="36"/>
      <c r="CX388" s="36"/>
      <c r="CY388" s="36"/>
      <c r="CZ388" s="36"/>
      <c r="DA388" s="36"/>
      <c r="DB388" s="36"/>
      <c r="DC388" s="36"/>
      <c r="DD388" s="36"/>
      <c r="DE388" s="36"/>
      <c r="DF388" s="36"/>
      <c r="DG388" s="36"/>
      <c r="DH388" s="36"/>
      <c r="DI388" s="36"/>
      <c r="DJ388" s="36"/>
      <c r="DK388" s="36"/>
      <c r="DL388" s="36"/>
      <c r="DM388" s="36"/>
      <c r="DN388" s="36"/>
      <c r="DO388" s="36"/>
      <c r="DP388" s="56"/>
    </row>
    <row r="389" spans="1:120" hidden="1" x14ac:dyDescent="0.25">
      <c r="A389" s="35">
        <v>12</v>
      </c>
      <c r="B389" s="36" t="s">
        <v>360</v>
      </c>
      <c r="C389" s="2" t="s">
        <v>127</v>
      </c>
      <c r="D389" s="36" t="s">
        <v>135</v>
      </c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 t="s">
        <v>90</v>
      </c>
      <c r="AB389" s="36"/>
      <c r="AC389" s="36"/>
      <c r="AD389" s="36"/>
      <c r="AE389" s="36"/>
      <c r="AF389" s="36"/>
      <c r="AG389" s="36"/>
      <c r="AH389" s="36"/>
      <c r="AI389" s="36"/>
      <c r="AJ389" s="36"/>
      <c r="AK389" s="36"/>
      <c r="AL389" s="36"/>
      <c r="AM389" s="36"/>
      <c r="AN389" s="36"/>
      <c r="AO389" s="36"/>
      <c r="AP389" s="36"/>
      <c r="AQ389" s="36"/>
      <c r="AR389" s="36"/>
      <c r="AS389" s="36"/>
      <c r="AT389" s="36"/>
      <c r="AU389" s="36"/>
      <c r="AV389" s="36"/>
      <c r="AW389" s="36"/>
      <c r="AX389" s="36"/>
      <c r="AY389" s="36"/>
      <c r="AZ389" s="36"/>
      <c r="BA389" s="36"/>
      <c r="BB389" s="36"/>
      <c r="BC389" s="36"/>
      <c r="BD389" s="36"/>
      <c r="BE389" s="36"/>
      <c r="BF389" s="36"/>
      <c r="BG389" s="36"/>
      <c r="BH389" s="36"/>
      <c r="BI389" s="36"/>
      <c r="BJ389" s="36"/>
      <c r="BK389" s="36"/>
      <c r="BL389" s="36"/>
      <c r="BM389" s="36"/>
      <c r="BN389" s="36"/>
      <c r="BO389" s="36"/>
      <c r="BP389" s="36"/>
      <c r="BQ389" s="36"/>
      <c r="BR389" s="36"/>
      <c r="BS389" s="36"/>
      <c r="BT389" s="36"/>
      <c r="BU389" s="36"/>
      <c r="BV389" s="36"/>
      <c r="BW389" s="36"/>
      <c r="BX389" s="36"/>
      <c r="BY389" s="36"/>
      <c r="BZ389" s="36"/>
      <c r="CA389" s="36"/>
      <c r="CB389" s="36"/>
      <c r="CC389" s="36"/>
      <c r="CD389" s="36"/>
      <c r="CE389" s="36"/>
      <c r="CF389" s="36"/>
      <c r="CG389" s="36"/>
      <c r="CH389" s="36"/>
      <c r="CI389" s="36"/>
      <c r="CJ389" s="36"/>
      <c r="CK389" s="36"/>
      <c r="CL389" s="36"/>
      <c r="CM389" s="36"/>
      <c r="CN389" s="36"/>
      <c r="CO389" s="36"/>
      <c r="CP389" s="36"/>
      <c r="CQ389" s="36"/>
      <c r="CR389" s="36"/>
      <c r="CS389" s="36"/>
      <c r="CT389" s="36"/>
      <c r="CU389" s="36"/>
      <c r="CV389" s="36"/>
      <c r="CW389" s="36"/>
      <c r="CX389" s="36"/>
      <c r="CY389" s="36"/>
      <c r="CZ389" s="36"/>
      <c r="DA389" s="36"/>
      <c r="DB389" s="36"/>
      <c r="DC389" s="36"/>
      <c r="DD389" s="36"/>
      <c r="DE389" s="36"/>
      <c r="DF389" s="36"/>
      <c r="DG389" s="36"/>
      <c r="DH389" s="36"/>
      <c r="DI389" s="36"/>
      <c r="DJ389" s="36"/>
      <c r="DK389" s="36"/>
      <c r="DL389" s="36"/>
      <c r="DM389" s="36"/>
      <c r="DN389" s="36"/>
      <c r="DO389" s="36"/>
      <c r="DP389" s="56"/>
    </row>
    <row r="390" spans="1:120" hidden="1" x14ac:dyDescent="0.25">
      <c r="A390" s="35">
        <v>18</v>
      </c>
      <c r="B390" s="36" t="s">
        <v>317</v>
      </c>
      <c r="C390" s="2" t="s">
        <v>30</v>
      </c>
      <c r="D390" s="36" t="s">
        <v>12</v>
      </c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 t="s">
        <v>142</v>
      </c>
      <c r="AB390" s="36"/>
      <c r="AC390" s="36"/>
      <c r="AD390" s="36"/>
      <c r="AE390" s="36"/>
      <c r="AF390" s="36"/>
      <c r="AG390" s="36"/>
      <c r="AH390" s="36"/>
      <c r="AI390" s="36"/>
      <c r="AJ390" s="36"/>
      <c r="AK390" s="36"/>
      <c r="AL390" s="36"/>
      <c r="AM390" s="36"/>
      <c r="AN390" s="36"/>
      <c r="AO390" s="36"/>
      <c r="AP390" s="36"/>
      <c r="AQ390" s="36"/>
      <c r="AR390" s="36"/>
      <c r="AS390" s="36"/>
      <c r="AT390" s="36"/>
      <c r="AU390" s="36"/>
      <c r="AV390" s="36"/>
      <c r="AW390" s="36"/>
      <c r="AX390" s="36"/>
      <c r="AY390" s="36"/>
      <c r="AZ390" s="36"/>
      <c r="BA390" s="36"/>
      <c r="BB390" s="36"/>
      <c r="BC390" s="36"/>
      <c r="BD390" s="36"/>
      <c r="BE390" s="36"/>
      <c r="BF390" s="36"/>
      <c r="BG390" s="36"/>
      <c r="BH390" s="36"/>
      <c r="BI390" s="36"/>
      <c r="BJ390" s="36"/>
      <c r="BK390" s="36"/>
      <c r="BL390" s="36"/>
      <c r="BM390" s="36"/>
      <c r="BN390" s="36"/>
      <c r="BO390" s="36"/>
      <c r="BP390" s="36"/>
      <c r="BQ390" s="36"/>
      <c r="BR390" s="36"/>
      <c r="BS390" s="36"/>
      <c r="BT390" s="36"/>
      <c r="BU390" s="36"/>
      <c r="BV390" s="36"/>
      <c r="BW390" s="36"/>
      <c r="BX390" s="36"/>
      <c r="BY390" s="36"/>
      <c r="BZ390" s="36"/>
      <c r="CA390" s="36"/>
      <c r="CB390" s="36"/>
      <c r="CC390" s="36"/>
      <c r="CD390" s="36"/>
      <c r="CE390" s="36"/>
      <c r="CF390" s="36"/>
      <c r="CG390" s="36"/>
      <c r="CH390" s="36"/>
      <c r="CI390" s="36"/>
      <c r="CJ390" s="36"/>
      <c r="CK390" s="36"/>
      <c r="CL390" s="36"/>
      <c r="CM390" s="36"/>
      <c r="CN390" s="36"/>
      <c r="CO390" s="36"/>
      <c r="CP390" s="36"/>
      <c r="CQ390" s="36"/>
      <c r="CR390" s="36"/>
      <c r="CS390" s="36"/>
      <c r="CT390" s="36"/>
      <c r="CU390" s="36"/>
      <c r="CV390" s="36"/>
      <c r="CW390" s="36"/>
      <c r="CX390" s="36"/>
      <c r="CY390" s="36"/>
      <c r="CZ390" s="36"/>
      <c r="DA390" s="36"/>
      <c r="DB390" s="36"/>
      <c r="DC390" s="36"/>
      <c r="DD390" s="36"/>
      <c r="DE390" s="36"/>
      <c r="DF390" s="36"/>
      <c r="DG390" s="36"/>
      <c r="DH390" s="36"/>
      <c r="DI390" s="36"/>
      <c r="DJ390" s="36"/>
      <c r="DK390" s="36"/>
      <c r="DL390" s="36"/>
      <c r="DM390" s="36"/>
      <c r="DN390" s="36"/>
      <c r="DO390" s="36"/>
      <c r="DP390" s="56"/>
    </row>
    <row r="391" spans="1:120" hidden="1" x14ac:dyDescent="0.25">
      <c r="A391" s="35">
        <v>30</v>
      </c>
      <c r="B391" s="36" t="s">
        <v>272</v>
      </c>
      <c r="C391" s="2" t="s">
        <v>131</v>
      </c>
      <c r="D391" s="36" t="s">
        <v>115</v>
      </c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 t="s">
        <v>142</v>
      </c>
      <c r="AB391" s="36"/>
      <c r="AC391" s="36"/>
      <c r="AD391" s="36"/>
      <c r="AE391" s="36"/>
      <c r="AF391" s="36"/>
      <c r="AG391" s="36"/>
      <c r="AH391" s="36"/>
      <c r="AI391" s="36"/>
      <c r="AJ391" s="36"/>
      <c r="AK391" s="36"/>
      <c r="AL391" s="36"/>
      <c r="AM391" s="36"/>
      <c r="AN391" s="36"/>
      <c r="AO391" s="36"/>
      <c r="AP391" s="36"/>
      <c r="AQ391" s="36"/>
      <c r="AR391" s="36"/>
      <c r="AS391" s="36"/>
      <c r="AT391" s="36"/>
      <c r="AU391" s="36"/>
      <c r="AV391" s="36"/>
      <c r="AW391" s="36"/>
      <c r="AX391" s="36"/>
      <c r="AY391" s="36"/>
      <c r="AZ391" s="36"/>
      <c r="BA391" s="36"/>
      <c r="BB391" s="36"/>
      <c r="BC391" s="36"/>
      <c r="BD391" s="36"/>
      <c r="BE391" s="36"/>
      <c r="BF391" s="36"/>
      <c r="BG391" s="36"/>
      <c r="BH391" s="36"/>
      <c r="BI391" s="36"/>
      <c r="BJ391" s="36"/>
      <c r="BK391" s="36"/>
      <c r="BL391" s="36"/>
      <c r="BM391" s="36"/>
      <c r="BN391" s="36"/>
      <c r="BO391" s="36"/>
      <c r="BP391" s="36"/>
      <c r="BQ391" s="36"/>
      <c r="BR391" s="36"/>
      <c r="BS391" s="36"/>
      <c r="BT391" s="36"/>
      <c r="BU391" s="36"/>
      <c r="BV391" s="36"/>
      <c r="BW391" s="36"/>
      <c r="BX391" s="36"/>
      <c r="BY391" s="36"/>
      <c r="BZ391" s="36"/>
      <c r="CA391" s="36"/>
      <c r="CB391" s="36"/>
      <c r="CC391" s="36"/>
      <c r="CD391" s="36"/>
      <c r="CE391" s="36"/>
      <c r="CF391" s="36"/>
      <c r="CG391" s="36"/>
      <c r="CH391" s="36"/>
      <c r="CI391" s="36"/>
      <c r="CJ391" s="36"/>
      <c r="CK391" s="36"/>
      <c r="CL391" s="36"/>
      <c r="CM391" s="36"/>
      <c r="CN391" s="36"/>
      <c r="CO391" s="36"/>
      <c r="CP391" s="36"/>
      <c r="CQ391" s="36"/>
      <c r="CR391" s="36"/>
      <c r="CS391" s="36"/>
      <c r="CT391" s="36"/>
      <c r="CU391" s="36"/>
      <c r="CV391" s="36"/>
      <c r="CW391" s="36"/>
      <c r="CX391" s="36"/>
      <c r="CY391" s="36"/>
      <c r="CZ391" s="36"/>
      <c r="DA391" s="36"/>
      <c r="DB391" s="36"/>
      <c r="DC391" s="36"/>
      <c r="DD391" s="36"/>
      <c r="DE391" s="36"/>
      <c r="DF391" s="36"/>
      <c r="DG391" s="36"/>
      <c r="DH391" s="36"/>
      <c r="DI391" s="36"/>
      <c r="DJ391" s="36"/>
      <c r="DK391" s="36"/>
      <c r="DL391" s="36"/>
      <c r="DM391" s="36"/>
      <c r="DN391" s="36"/>
      <c r="DO391" s="36"/>
      <c r="DP391" s="56"/>
    </row>
    <row r="392" spans="1:120" hidden="1" x14ac:dyDescent="0.25">
      <c r="A392" s="35">
        <v>28</v>
      </c>
      <c r="B392" s="36" t="s">
        <v>333</v>
      </c>
      <c r="C392" s="36" t="s">
        <v>23</v>
      </c>
      <c r="D392" s="36" t="s">
        <v>134</v>
      </c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 t="s">
        <v>142</v>
      </c>
      <c r="AB392" s="36"/>
      <c r="AC392" s="36"/>
      <c r="AD392" s="36"/>
      <c r="AE392" s="36"/>
      <c r="AF392" s="36"/>
      <c r="AG392" s="36"/>
      <c r="AH392" s="36"/>
      <c r="AI392" s="36"/>
      <c r="AJ392" s="36"/>
      <c r="AK392" s="36"/>
      <c r="AL392" s="36"/>
      <c r="AM392" s="36"/>
      <c r="AN392" s="36"/>
      <c r="AO392" s="36"/>
      <c r="AP392" s="36"/>
      <c r="AQ392" s="36"/>
      <c r="AR392" s="36"/>
      <c r="AS392" s="36"/>
      <c r="AT392" s="36"/>
      <c r="AU392" s="36"/>
      <c r="AV392" s="36"/>
      <c r="AW392" s="36"/>
      <c r="AX392" s="36"/>
      <c r="AY392" s="36"/>
      <c r="AZ392" s="36"/>
      <c r="BA392" s="36"/>
      <c r="BB392" s="36"/>
      <c r="BC392" s="36"/>
      <c r="BD392" s="36"/>
      <c r="BE392" s="36"/>
      <c r="BF392" s="36"/>
      <c r="BG392" s="36"/>
      <c r="BH392" s="36"/>
      <c r="BI392" s="36"/>
      <c r="BJ392" s="36"/>
      <c r="BK392" s="36"/>
      <c r="BL392" s="36"/>
      <c r="BM392" s="36"/>
      <c r="BN392" s="36"/>
      <c r="BO392" s="36"/>
      <c r="BP392" s="36"/>
      <c r="BQ392" s="36"/>
      <c r="BR392" s="36"/>
      <c r="BS392" s="36"/>
      <c r="BT392" s="36"/>
      <c r="BU392" s="36"/>
      <c r="BV392" s="36"/>
      <c r="BW392" s="36"/>
      <c r="BX392" s="36"/>
      <c r="BY392" s="36"/>
      <c r="BZ392" s="36"/>
      <c r="CA392" s="36"/>
      <c r="CB392" s="36"/>
      <c r="CC392" s="36"/>
      <c r="CD392" s="36"/>
      <c r="CE392" s="36"/>
      <c r="CF392" s="36"/>
      <c r="CG392" s="36"/>
      <c r="CH392" s="36"/>
      <c r="CI392" s="36"/>
      <c r="CJ392" s="36"/>
      <c r="CK392" s="36"/>
      <c r="CL392" s="36"/>
      <c r="CM392" s="36"/>
      <c r="CN392" s="36"/>
      <c r="CO392" s="36"/>
      <c r="CP392" s="36"/>
      <c r="CQ392" s="36"/>
      <c r="CR392" s="36"/>
      <c r="CS392" s="36"/>
      <c r="CT392" s="36"/>
      <c r="CU392" s="36"/>
      <c r="CV392" s="36"/>
      <c r="CW392" s="36"/>
      <c r="CX392" s="36"/>
      <c r="CY392" s="36"/>
      <c r="CZ392" s="36"/>
      <c r="DA392" s="36"/>
      <c r="DB392" s="36"/>
      <c r="DC392" s="36"/>
      <c r="DD392" s="36"/>
      <c r="DE392" s="36"/>
      <c r="DF392" s="36"/>
      <c r="DG392" s="36"/>
      <c r="DH392" s="36"/>
      <c r="DI392" s="36"/>
      <c r="DJ392" s="36"/>
      <c r="DK392" s="36"/>
      <c r="DL392" s="36"/>
      <c r="DM392" s="36"/>
      <c r="DN392" s="36"/>
      <c r="DO392" s="36"/>
      <c r="DP392" s="56"/>
    </row>
    <row r="393" spans="1:120" hidden="1" x14ac:dyDescent="0.25">
      <c r="A393" s="44">
        <v>36</v>
      </c>
      <c r="B393" s="19" t="s">
        <v>303</v>
      </c>
      <c r="C393" s="2" t="s">
        <v>30</v>
      </c>
      <c r="D393" s="19" t="s">
        <v>12</v>
      </c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>
        <v>1</v>
      </c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46"/>
      <c r="AR393" s="46"/>
      <c r="AS393" s="46"/>
      <c r="AT393" s="46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  <c r="CC393" s="19"/>
      <c r="CD393" s="19"/>
      <c r="CE393" s="19"/>
      <c r="CF393" s="19"/>
      <c r="CG393" s="19"/>
      <c r="CH393" s="19"/>
      <c r="CI393" s="19"/>
      <c r="CJ393" s="19"/>
      <c r="CK393" s="19"/>
      <c r="CL393" s="19"/>
      <c r="CM393" s="19"/>
      <c r="CN393" s="19"/>
      <c r="CO393" s="48"/>
      <c r="CP393" s="19"/>
      <c r="CQ393" s="19"/>
      <c r="CR393" s="19"/>
      <c r="CS393" s="19"/>
      <c r="CT393" s="19"/>
      <c r="CU393" s="19"/>
      <c r="CV393" s="19"/>
      <c r="CW393" s="19"/>
      <c r="CX393" s="19"/>
      <c r="CY393" s="19"/>
      <c r="CZ393" s="19"/>
      <c r="DA393" s="19"/>
      <c r="DB393" s="19"/>
      <c r="DC393" s="19"/>
      <c r="DD393" s="19"/>
      <c r="DE393" s="19"/>
      <c r="DF393" s="19"/>
      <c r="DG393" s="19"/>
      <c r="DH393" s="19"/>
      <c r="DI393" s="19"/>
      <c r="DJ393" s="19"/>
      <c r="DK393" s="19"/>
      <c r="DL393" s="19"/>
      <c r="DM393" s="19"/>
      <c r="DN393" s="19"/>
      <c r="DO393" s="19"/>
      <c r="DP393" s="54">
        <v>3</v>
      </c>
    </row>
    <row r="394" spans="1:120" hidden="1" x14ac:dyDescent="0.25">
      <c r="A394" s="10">
        <v>2</v>
      </c>
      <c r="B394" s="2" t="s">
        <v>329</v>
      </c>
      <c r="C394" s="2" t="s">
        <v>30</v>
      </c>
      <c r="D394" s="2" t="s">
        <v>12</v>
      </c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>
        <v>2</v>
      </c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1"/>
      <c r="AR394" s="1"/>
      <c r="AS394" s="1"/>
      <c r="AT394" s="1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14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57">
        <v>2</v>
      </c>
    </row>
    <row r="395" spans="1:120" hidden="1" x14ac:dyDescent="0.25">
      <c r="A395" s="10">
        <v>17</v>
      </c>
      <c r="B395" s="2" t="s">
        <v>349</v>
      </c>
      <c r="C395" s="2" t="s">
        <v>25</v>
      </c>
      <c r="D395" s="2" t="s">
        <v>110</v>
      </c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>
        <v>3</v>
      </c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1"/>
      <c r="AR395" s="1"/>
      <c r="AS395" s="1"/>
      <c r="AT395" s="1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15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57">
        <v>2</v>
      </c>
    </row>
    <row r="396" spans="1:120" hidden="1" x14ac:dyDescent="0.25">
      <c r="A396" s="10">
        <v>25</v>
      </c>
      <c r="B396" s="2" t="s">
        <v>323</v>
      </c>
      <c r="C396" s="2" t="s">
        <v>25</v>
      </c>
      <c r="D396" s="2" t="s">
        <v>13</v>
      </c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>
        <v>4</v>
      </c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54">
        <v>1</v>
      </c>
    </row>
    <row r="397" spans="1:120" hidden="1" x14ac:dyDescent="0.25">
      <c r="A397" s="38">
        <v>46</v>
      </c>
      <c r="B397" s="39" t="s">
        <v>283</v>
      </c>
      <c r="C397" s="2" t="s">
        <v>30</v>
      </c>
      <c r="D397" s="39" t="s">
        <v>12</v>
      </c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>
        <v>6</v>
      </c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39"/>
      <c r="AN397" s="39"/>
      <c r="AO397" s="39"/>
      <c r="AP397" s="39"/>
      <c r="AQ397" s="39"/>
      <c r="AR397" s="39"/>
      <c r="AS397" s="39"/>
      <c r="AT397" s="39"/>
      <c r="AU397" s="39"/>
      <c r="AV397" s="39"/>
      <c r="AW397" s="39"/>
      <c r="AX397" s="39"/>
      <c r="AY397" s="39"/>
      <c r="AZ397" s="39"/>
      <c r="BA397" s="39"/>
      <c r="BB397" s="39"/>
      <c r="BC397" s="39"/>
      <c r="BD397" s="39"/>
      <c r="BE397" s="39"/>
      <c r="BF397" s="39"/>
      <c r="BG397" s="39"/>
      <c r="BH397" s="39"/>
      <c r="BI397" s="39"/>
      <c r="BJ397" s="39"/>
      <c r="BK397" s="39"/>
      <c r="BL397" s="39"/>
      <c r="BM397" s="39"/>
      <c r="BN397" s="39"/>
      <c r="BO397" s="39"/>
      <c r="BP397" s="39"/>
      <c r="BQ397" s="39"/>
      <c r="BR397" s="39"/>
      <c r="BS397" s="39"/>
      <c r="BT397" s="39"/>
      <c r="BU397" s="39"/>
      <c r="BV397" s="39"/>
      <c r="BW397" s="39"/>
      <c r="BX397" s="39"/>
      <c r="BY397" s="39"/>
      <c r="BZ397" s="39"/>
      <c r="CA397" s="39"/>
      <c r="CB397" s="39"/>
      <c r="CC397" s="39"/>
      <c r="CD397" s="39"/>
      <c r="CE397" s="39"/>
      <c r="CF397" s="39"/>
      <c r="CG397" s="39"/>
      <c r="CH397" s="39"/>
      <c r="CI397" s="39"/>
      <c r="CJ397" s="39"/>
      <c r="CK397" s="39"/>
      <c r="CL397" s="39"/>
      <c r="CM397" s="39"/>
      <c r="CN397" s="39"/>
      <c r="CO397" s="39"/>
      <c r="CP397" s="39"/>
      <c r="CQ397" s="39"/>
      <c r="CR397" s="39"/>
      <c r="CS397" s="39"/>
      <c r="CT397" s="39"/>
      <c r="CU397" s="39"/>
      <c r="CV397" s="39"/>
      <c r="CW397" s="39"/>
      <c r="CX397" s="39"/>
      <c r="CY397" s="39"/>
      <c r="CZ397" s="39"/>
      <c r="DA397" s="39"/>
      <c r="DB397" s="39"/>
      <c r="DC397" s="39"/>
      <c r="DD397" s="39"/>
      <c r="DE397" s="39"/>
      <c r="DF397" s="39"/>
      <c r="DG397" s="39"/>
      <c r="DH397" s="39"/>
      <c r="DI397" s="39"/>
      <c r="DJ397" s="39"/>
      <c r="DK397" s="39"/>
      <c r="DL397" s="39"/>
      <c r="DM397" s="39"/>
      <c r="DN397" s="39"/>
      <c r="DO397" s="39"/>
      <c r="DP397" s="55">
        <v>1</v>
      </c>
    </row>
    <row r="398" spans="1:120" hidden="1" x14ac:dyDescent="0.25">
      <c r="A398" s="35">
        <v>13</v>
      </c>
      <c r="B398" s="36" t="s">
        <v>281</v>
      </c>
      <c r="C398" s="36" t="s">
        <v>23</v>
      </c>
      <c r="D398" s="36" t="s">
        <v>136</v>
      </c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>
        <v>7</v>
      </c>
      <c r="AA398" s="36"/>
      <c r="AB398" s="36"/>
      <c r="AC398" s="36"/>
      <c r="AD398" s="36"/>
      <c r="AE398" s="36"/>
      <c r="AF398" s="36"/>
      <c r="AG398" s="36"/>
      <c r="AH398" s="36"/>
      <c r="AI398" s="36"/>
      <c r="AJ398" s="36"/>
      <c r="AK398" s="36"/>
      <c r="AL398" s="36"/>
      <c r="AM398" s="36"/>
      <c r="AN398" s="36"/>
      <c r="AO398" s="36"/>
      <c r="AP398" s="36"/>
      <c r="AQ398" s="36"/>
      <c r="AR398" s="36"/>
      <c r="AS398" s="36"/>
      <c r="AT398" s="36"/>
      <c r="AU398" s="36"/>
      <c r="AV398" s="36"/>
      <c r="AW398" s="36"/>
      <c r="AX398" s="36"/>
      <c r="AY398" s="36"/>
      <c r="AZ398" s="36"/>
      <c r="BA398" s="36"/>
      <c r="BB398" s="36"/>
      <c r="BC398" s="36"/>
      <c r="BD398" s="36"/>
      <c r="BE398" s="36"/>
      <c r="BF398" s="36"/>
      <c r="BG398" s="36"/>
      <c r="BH398" s="36"/>
      <c r="BI398" s="36"/>
      <c r="BJ398" s="36"/>
      <c r="BK398" s="36"/>
      <c r="BL398" s="36"/>
      <c r="BM398" s="36"/>
      <c r="BN398" s="36"/>
      <c r="BO398" s="36"/>
      <c r="BP398" s="36"/>
      <c r="BQ398" s="36"/>
      <c r="BR398" s="36"/>
      <c r="BS398" s="36"/>
      <c r="BT398" s="36"/>
      <c r="BU398" s="36"/>
      <c r="BV398" s="36"/>
      <c r="BW398" s="36"/>
      <c r="BX398" s="36"/>
      <c r="BY398" s="36"/>
      <c r="BZ398" s="36"/>
      <c r="CA398" s="36"/>
      <c r="CB398" s="36"/>
      <c r="CC398" s="36"/>
      <c r="CD398" s="36"/>
      <c r="CE398" s="36"/>
      <c r="CF398" s="36"/>
      <c r="CG398" s="36"/>
      <c r="CH398" s="36"/>
      <c r="CI398" s="36"/>
      <c r="CJ398" s="36"/>
      <c r="CK398" s="36"/>
      <c r="CL398" s="36"/>
      <c r="CM398" s="36"/>
      <c r="CN398" s="36"/>
      <c r="CO398" s="36"/>
      <c r="CP398" s="36"/>
      <c r="CQ398" s="36"/>
      <c r="CR398" s="36"/>
      <c r="CS398" s="36"/>
      <c r="CT398" s="36"/>
      <c r="CU398" s="36"/>
      <c r="CV398" s="36"/>
      <c r="CW398" s="36"/>
      <c r="CX398" s="36"/>
      <c r="CY398" s="36"/>
      <c r="CZ398" s="36"/>
      <c r="DA398" s="36"/>
      <c r="DB398" s="36"/>
      <c r="DC398" s="36"/>
      <c r="DD398" s="36"/>
      <c r="DE398" s="36"/>
      <c r="DF398" s="36"/>
      <c r="DG398" s="36"/>
      <c r="DH398" s="36"/>
      <c r="DI398" s="36"/>
      <c r="DJ398" s="36"/>
      <c r="DK398" s="36"/>
      <c r="DL398" s="36"/>
      <c r="DM398" s="36"/>
      <c r="DN398" s="36"/>
      <c r="DO398" s="36"/>
      <c r="DP398" s="55"/>
    </row>
    <row r="399" spans="1:120" hidden="1" x14ac:dyDescent="0.25">
      <c r="A399" s="10">
        <v>2</v>
      </c>
      <c r="B399" s="2" t="s">
        <v>329</v>
      </c>
      <c r="C399" s="2" t="s">
        <v>30</v>
      </c>
      <c r="D399" s="2" t="s">
        <v>12</v>
      </c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>
        <v>1</v>
      </c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54">
        <v>3</v>
      </c>
    </row>
    <row r="400" spans="1:120" hidden="1" x14ac:dyDescent="0.25">
      <c r="A400" s="10">
        <v>25</v>
      </c>
      <c r="B400" s="2" t="s">
        <v>323</v>
      </c>
      <c r="C400" s="2" t="s">
        <v>25</v>
      </c>
      <c r="D400" s="2" t="s">
        <v>13</v>
      </c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>
        <v>5</v>
      </c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57">
        <v>1</v>
      </c>
    </row>
    <row r="401" spans="1:120" hidden="1" x14ac:dyDescent="0.25">
      <c r="A401" s="10">
        <v>38</v>
      </c>
      <c r="B401" s="2" t="s">
        <v>324</v>
      </c>
      <c r="C401" s="2" t="s">
        <v>30</v>
      </c>
      <c r="D401" s="2" t="s">
        <v>12</v>
      </c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>
        <v>6</v>
      </c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54">
        <v>1</v>
      </c>
    </row>
    <row r="402" spans="1:120" hidden="1" x14ac:dyDescent="0.25">
      <c r="A402" s="10">
        <v>46</v>
      </c>
      <c r="B402" s="2" t="s">
        <v>283</v>
      </c>
      <c r="C402" s="2" t="s">
        <v>30</v>
      </c>
      <c r="D402" s="2" t="s">
        <v>12</v>
      </c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>
        <v>7</v>
      </c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55"/>
    </row>
    <row r="403" spans="1:120" hidden="1" x14ac:dyDescent="0.25">
      <c r="A403" s="44">
        <v>27</v>
      </c>
      <c r="B403" s="19" t="s">
        <v>284</v>
      </c>
      <c r="C403" s="36" t="s">
        <v>23</v>
      </c>
      <c r="D403" s="19" t="s">
        <v>133</v>
      </c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>
        <v>8</v>
      </c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  <c r="CC403" s="19"/>
      <c r="CD403" s="19"/>
      <c r="CE403" s="19"/>
      <c r="CF403" s="19"/>
      <c r="CG403" s="19"/>
      <c r="CH403" s="19"/>
      <c r="CI403" s="19"/>
      <c r="CJ403" s="19"/>
      <c r="CK403" s="19"/>
      <c r="CL403" s="19"/>
      <c r="CM403" s="19"/>
      <c r="CN403" s="19"/>
      <c r="CO403" s="19"/>
      <c r="CP403" s="19"/>
      <c r="CQ403" s="19"/>
      <c r="CR403" s="19"/>
      <c r="CS403" s="19"/>
      <c r="CT403" s="19"/>
      <c r="CU403" s="19"/>
      <c r="CV403" s="19"/>
      <c r="CW403" s="19"/>
      <c r="CX403" s="19"/>
      <c r="CY403" s="19"/>
      <c r="CZ403" s="19"/>
      <c r="DA403" s="19"/>
      <c r="DB403" s="19"/>
      <c r="DC403" s="19"/>
      <c r="DD403" s="19"/>
      <c r="DE403" s="19"/>
      <c r="DF403" s="19"/>
      <c r="DG403" s="19"/>
      <c r="DH403" s="19"/>
      <c r="DI403" s="19"/>
      <c r="DJ403" s="19"/>
      <c r="DK403" s="19"/>
      <c r="DL403" s="19"/>
      <c r="DM403" s="19"/>
      <c r="DN403" s="19"/>
      <c r="DO403" s="19"/>
      <c r="DP403" s="55"/>
    </row>
    <row r="404" spans="1:120" hidden="1" x14ac:dyDescent="0.25">
      <c r="A404" s="10">
        <v>21</v>
      </c>
      <c r="B404" s="2" t="s">
        <v>253</v>
      </c>
      <c r="C404" s="2" t="s">
        <v>40</v>
      </c>
      <c r="D404" s="2" t="s">
        <v>14</v>
      </c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 t="s">
        <v>90</v>
      </c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55"/>
    </row>
    <row r="405" spans="1:120" hidden="1" x14ac:dyDescent="0.25">
      <c r="A405" s="10">
        <v>47</v>
      </c>
      <c r="B405" s="2" t="s">
        <v>265</v>
      </c>
      <c r="C405" s="2" t="s">
        <v>40</v>
      </c>
      <c r="D405" s="2" t="s">
        <v>14</v>
      </c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 t="s">
        <v>90</v>
      </c>
      <c r="Z405" s="2"/>
      <c r="AA405" s="2"/>
      <c r="AB405" s="2"/>
      <c r="AC405" s="2"/>
      <c r="AD405" s="2"/>
      <c r="AE405" s="2"/>
      <c r="AF405" s="2"/>
      <c r="AG405" s="1"/>
      <c r="AH405" s="1"/>
      <c r="AI405" s="1"/>
      <c r="AJ405" s="1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14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56"/>
    </row>
    <row r="406" spans="1:120" hidden="1" x14ac:dyDescent="0.25">
      <c r="A406" s="10">
        <v>276</v>
      </c>
      <c r="B406" s="2" t="s">
        <v>316</v>
      </c>
      <c r="C406" s="2" t="s">
        <v>40</v>
      </c>
      <c r="D406" s="2" t="s">
        <v>14</v>
      </c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 t="s">
        <v>139</v>
      </c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1"/>
      <c r="AR406" s="1"/>
      <c r="AS406" s="1"/>
      <c r="AT406" s="1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15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56"/>
    </row>
    <row r="407" spans="1:120" hidden="1" x14ac:dyDescent="0.25">
      <c r="A407" s="10">
        <v>5</v>
      </c>
      <c r="B407" s="2" t="s">
        <v>254</v>
      </c>
      <c r="C407" s="2" t="s">
        <v>30</v>
      </c>
      <c r="D407" s="2" t="s">
        <v>12</v>
      </c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 t="s">
        <v>86</v>
      </c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55"/>
    </row>
    <row r="408" spans="1:120" hidden="1" x14ac:dyDescent="0.25">
      <c r="A408" s="44">
        <v>20</v>
      </c>
      <c r="B408" s="19" t="s">
        <v>318</v>
      </c>
      <c r="C408" s="2" t="s">
        <v>40</v>
      </c>
      <c r="D408" s="19" t="s">
        <v>14</v>
      </c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46"/>
      <c r="X408" s="46"/>
      <c r="Y408" s="46" t="s">
        <v>86</v>
      </c>
      <c r="Z408" s="46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  <c r="CC408" s="19"/>
      <c r="CD408" s="19"/>
      <c r="CE408" s="19"/>
      <c r="CF408" s="19"/>
      <c r="CG408" s="19"/>
      <c r="CH408" s="19"/>
      <c r="CI408" s="19"/>
      <c r="CJ408" s="19"/>
      <c r="CK408" s="19"/>
      <c r="CL408" s="19"/>
      <c r="CM408" s="19"/>
      <c r="CN408" s="19"/>
      <c r="CO408" s="19"/>
      <c r="CP408" s="19"/>
      <c r="CQ408" s="19"/>
      <c r="CR408" s="19"/>
      <c r="CS408" s="19"/>
      <c r="CT408" s="19"/>
      <c r="CU408" s="19"/>
      <c r="CV408" s="19"/>
      <c r="CW408" s="19"/>
      <c r="CX408" s="19"/>
      <c r="CY408" s="19"/>
      <c r="CZ408" s="19"/>
      <c r="DA408" s="19"/>
      <c r="DB408" s="19"/>
      <c r="DC408" s="19"/>
      <c r="DD408" s="19"/>
      <c r="DE408" s="19"/>
      <c r="DF408" s="19"/>
      <c r="DG408" s="19"/>
      <c r="DH408" s="19"/>
      <c r="DI408" s="19"/>
      <c r="DJ408" s="19"/>
      <c r="DK408" s="19"/>
      <c r="DL408" s="19"/>
      <c r="DM408" s="19"/>
      <c r="DN408" s="19"/>
      <c r="DO408" s="19"/>
      <c r="DP408" s="58"/>
    </row>
    <row r="409" spans="1:120" hidden="1" x14ac:dyDescent="0.25">
      <c r="A409" s="10">
        <v>21</v>
      </c>
      <c r="B409" s="2" t="s">
        <v>215</v>
      </c>
      <c r="C409" s="2" t="s">
        <v>40</v>
      </c>
      <c r="D409" s="2" t="s">
        <v>14</v>
      </c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>
        <v>2</v>
      </c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57">
        <v>4</v>
      </c>
    </row>
    <row r="410" spans="1:120" hidden="1" x14ac:dyDescent="0.25">
      <c r="A410" s="10">
        <v>34</v>
      </c>
      <c r="B410" s="2" t="s">
        <v>216</v>
      </c>
      <c r="C410" s="36" t="s">
        <v>23</v>
      </c>
      <c r="D410" s="2" t="s">
        <v>134</v>
      </c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>
        <v>3</v>
      </c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54">
        <v>4</v>
      </c>
    </row>
    <row r="411" spans="1:120" hidden="1" x14ac:dyDescent="0.25">
      <c r="A411" s="10">
        <v>18</v>
      </c>
      <c r="B411" s="2" t="s">
        <v>317</v>
      </c>
      <c r="C411" s="2" t="s">
        <v>30</v>
      </c>
      <c r="D411" s="2" t="s">
        <v>12</v>
      </c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>
        <v>2</v>
      </c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57">
        <v>2</v>
      </c>
    </row>
    <row r="412" spans="1:120" hidden="1" x14ac:dyDescent="0.25">
      <c r="A412" s="10">
        <v>41</v>
      </c>
      <c r="B412" s="2" t="s">
        <v>299</v>
      </c>
      <c r="C412" s="36" t="s">
        <v>23</v>
      </c>
      <c r="D412" s="2" t="s">
        <v>133</v>
      </c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>
        <v>3</v>
      </c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54">
        <v>2</v>
      </c>
    </row>
    <row r="413" spans="1:120" hidden="1" x14ac:dyDescent="0.25">
      <c r="A413" s="10">
        <v>20</v>
      </c>
      <c r="B413" s="2" t="s">
        <v>318</v>
      </c>
      <c r="C413" s="2" t="s">
        <v>40</v>
      </c>
      <c r="D413" s="2" t="s">
        <v>14</v>
      </c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>
        <v>4</v>
      </c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1"/>
      <c r="AR413" s="1"/>
      <c r="AS413" s="1"/>
      <c r="AT413" s="1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54">
        <v>1</v>
      </c>
    </row>
    <row r="414" spans="1:120" hidden="1" x14ac:dyDescent="0.25">
      <c r="A414" s="10">
        <v>30</v>
      </c>
      <c r="B414" s="2" t="s">
        <v>272</v>
      </c>
      <c r="C414" s="2" t="s">
        <v>131</v>
      </c>
      <c r="D414" s="2" t="s">
        <v>115</v>
      </c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>
        <v>5</v>
      </c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1"/>
      <c r="AR414" s="1"/>
      <c r="AS414" s="1"/>
      <c r="AT414" s="1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54">
        <v>1</v>
      </c>
    </row>
    <row r="415" spans="1:120" hidden="1" x14ac:dyDescent="0.25">
      <c r="A415" s="44">
        <v>34</v>
      </c>
      <c r="B415" s="19" t="s">
        <v>335</v>
      </c>
      <c r="C415" s="36" t="s">
        <v>23</v>
      </c>
      <c r="D415" s="19" t="s">
        <v>134</v>
      </c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>
        <v>6</v>
      </c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  <c r="CC415" s="19"/>
      <c r="CD415" s="19"/>
      <c r="CE415" s="19"/>
      <c r="CF415" s="19"/>
      <c r="CG415" s="19"/>
      <c r="CH415" s="19"/>
      <c r="CI415" s="19"/>
      <c r="CJ415" s="19"/>
      <c r="CK415" s="19"/>
      <c r="CL415" s="19"/>
      <c r="CM415" s="19"/>
      <c r="CN415" s="19"/>
      <c r="CO415" s="19"/>
      <c r="CP415" s="19"/>
      <c r="CQ415" s="19"/>
      <c r="CR415" s="19"/>
      <c r="CS415" s="19"/>
      <c r="CT415" s="19"/>
      <c r="CU415" s="19"/>
      <c r="CV415" s="19"/>
      <c r="CW415" s="19"/>
      <c r="CX415" s="19"/>
      <c r="CY415" s="19"/>
      <c r="CZ415" s="19"/>
      <c r="DA415" s="19"/>
      <c r="DB415" s="19"/>
      <c r="DC415" s="19"/>
      <c r="DD415" s="19"/>
      <c r="DE415" s="19"/>
      <c r="DF415" s="19"/>
      <c r="DG415" s="19"/>
      <c r="DH415" s="19"/>
      <c r="DI415" s="19"/>
      <c r="DJ415" s="19"/>
      <c r="DK415" s="19"/>
      <c r="DL415" s="19"/>
      <c r="DM415" s="19"/>
      <c r="DN415" s="19"/>
      <c r="DO415" s="19"/>
      <c r="DP415" s="54">
        <v>1</v>
      </c>
    </row>
    <row r="416" spans="1:120" hidden="1" x14ac:dyDescent="0.25">
      <c r="A416" s="10">
        <v>28</v>
      </c>
      <c r="B416" s="2" t="s">
        <v>333</v>
      </c>
      <c r="C416" s="36" t="s">
        <v>23</v>
      </c>
      <c r="D416" s="2" t="s">
        <v>134</v>
      </c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>
        <v>8</v>
      </c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55"/>
    </row>
    <row r="417" spans="1:120" hidden="1" x14ac:dyDescent="0.25">
      <c r="A417" s="10">
        <v>4</v>
      </c>
      <c r="B417" s="2" t="s">
        <v>274</v>
      </c>
      <c r="C417" s="2" t="s">
        <v>127</v>
      </c>
      <c r="D417" s="2" t="s">
        <v>135</v>
      </c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>
        <v>11</v>
      </c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56"/>
    </row>
    <row r="418" spans="1:120" hidden="1" x14ac:dyDescent="0.25">
      <c r="A418" s="10">
        <v>1</v>
      </c>
      <c r="B418" s="2" t="s">
        <v>332</v>
      </c>
      <c r="C418" s="2" t="s">
        <v>127</v>
      </c>
      <c r="D418" s="2" t="s">
        <v>138</v>
      </c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>
        <v>12</v>
      </c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56"/>
    </row>
    <row r="419" spans="1:120" hidden="1" x14ac:dyDescent="0.25">
      <c r="A419" s="10">
        <v>24</v>
      </c>
      <c r="B419" s="2" t="s">
        <v>337</v>
      </c>
      <c r="C419" s="2" t="s">
        <v>127</v>
      </c>
      <c r="D419" s="2" t="s">
        <v>135</v>
      </c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>
        <v>13</v>
      </c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55"/>
    </row>
    <row r="420" spans="1:120" hidden="1" x14ac:dyDescent="0.25">
      <c r="A420" s="10">
        <v>23</v>
      </c>
      <c r="B420" s="2" t="s">
        <v>277</v>
      </c>
      <c r="C420" s="2" t="s">
        <v>127</v>
      </c>
      <c r="D420" s="2" t="s">
        <v>135</v>
      </c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>
        <v>14</v>
      </c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56"/>
    </row>
    <row r="421" spans="1:120" hidden="1" x14ac:dyDescent="0.25">
      <c r="A421" s="44">
        <v>19</v>
      </c>
      <c r="B421" s="19" t="s">
        <v>344</v>
      </c>
      <c r="C421" s="2" t="s">
        <v>30</v>
      </c>
      <c r="D421" s="19" t="s">
        <v>12</v>
      </c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 t="s">
        <v>69</v>
      </c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  <c r="CC421" s="19"/>
      <c r="CD421" s="19"/>
      <c r="CE421" s="19"/>
      <c r="CF421" s="19"/>
      <c r="CG421" s="19"/>
      <c r="CH421" s="19"/>
      <c r="CI421" s="19"/>
      <c r="CJ421" s="19"/>
      <c r="CK421" s="19"/>
      <c r="CL421" s="19"/>
      <c r="CM421" s="19"/>
      <c r="CN421" s="19"/>
      <c r="CO421" s="19"/>
      <c r="CP421" s="19"/>
      <c r="CQ421" s="19"/>
      <c r="CR421" s="19"/>
      <c r="CS421" s="19"/>
      <c r="CT421" s="19"/>
      <c r="CU421" s="19"/>
      <c r="CV421" s="19"/>
      <c r="CW421" s="19"/>
      <c r="CX421" s="19"/>
      <c r="CY421" s="19"/>
      <c r="CZ421" s="19"/>
      <c r="DA421" s="19"/>
      <c r="DB421" s="19"/>
      <c r="DC421" s="19"/>
      <c r="DD421" s="19"/>
      <c r="DE421" s="19"/>
      <c r="DF421" s="19"/>
      <c r="DG421" s="19"/>
      <c r="DH421" s="19"/>
      <c r="DI421" s="19"/>
      <c r="DJ421" s="19"/>
      <c r="DK421" s="19"/>
      <c r="DL421" s="19"/>
      <c r="DM421" s="19"/>
      <c r="DN421" s="19"/>
      <c r="DO421" s="19"/>
      <c r="DP421" s="58"/>
    </row>
    <row r="422" spans="1:120" hidden="1" x14ac:dyDescent="0.25">
      <c r="A422" s="44">
        <v>3</v>
      </c>
      <c r="B422" s="19" t="s">
        <v>351</v>
      </c>
      <c r="C422" s="2" t="s">
        <v>40</v>
      </c>
      <c r="D422" s="19" t="s">
        <v>14</v>
      </c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 t="s">
        <v>69</v>
      </c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  <c r="CC422" s="19"/>
      <c r="CD422" s="19"/>
      <c r="CE422" s="19"/>
      <c r="CF422" s="19"/>
      <c r="CG422" s="19"/>
      <c r="CH422" s="19"/>
      <c r="CI422" s="19"/>
      <c r="CJ422" s="19"/>
      <c r="CK422" s="19"/>
      <c r="CL422" s="19"/>
      <c r="CM422" s="19"/>
      <c r="CN422" s="19"/>
      <c r="CO422" s="19"/>
      <c r="CP422" s="19"/>
      <c r="CQ422" s="19"/>
      <c r="CR422" s="19"/>
      <c r="CS422" s="19"/>
      <c r="CT422" s="19"/>
      <c r="CU422" s="19"/>
      <c r="CV422" s="19"/>
      <c r="CW422" s="19"/>
      <c r="CX422" s="19"/>
      <c r="CY422" s="19"/>
      <c r="CZ422" s="19"/>
      <c r="DA422" s="19"/>
      <c r="DB422" s="19"/>
      <c r="DC422" s="19"/>
      <c r="DD422" s="19"/>
      <c r="DE422" s="19"/>
      <c r="DF422" s="19"/>
      <c r="DG422" s="19"/>
      <c r="DH422" s="19"/>
      <c r="DI422" s="19"/>
      <c r="DJ422" s="19"/>
      <c r="DK422" s="19"/>
      <c r="DL422" s="19"/>
      <c r="DM422" s="19"/>
      <c r="DN422" s="19"/>
      <c r="DO422" s="19"/>
      <c r="DP422" s="58"/>
    </row>
    <row r="423" spans="1:120" hidden="1" x14ac:dyDescent="0.25">
      <c r="A423" s="10">
        <v>36</v>
      </c>
      <c r="B423" s="2" t="s">
        <v>303</v>
      </c>
      <c r="C423" s="2" t="s">
        <v>30</v>
      </c>
      <c r="D423" s="2" t="s">
        <v>12</v>
      </c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>
        <v>1</v>
      </c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14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57">
        <v>3</v>
      </c>
    </row>
    <row r="424" spans="1:120" hidden="1" x14ac:dyDescent="0.25">
      <c r="A424" s="10">
        <v>13</v>
      </c>
      <c r="B424" s="2" t="s">
        <v>281</v>
      </c>
      <c r="C424" s="36" t="s">
        <v>23</v>
      </c>
      <c r="D424" s="2" t="s">
        <v>136</v>
      </c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>
        <v>4</v>
      </c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57">
        <v>1</v>
      </c>
    </row>
    <row r="425" spans="1:120" hidden="1" x14ac:dyDescent="0.25">
      <c r="A425" s="10">
        <v>275</v>
      </c>
      <c r="B425" s="2" t="s">
        <v>266</v>
      </c>
      <c r="C425" s="36" t="s">
        <v>23</v>
      </c>
      <c r="D425" s="2" t="s">
        <v>134</v>
      </c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>
        <v>5</v>
      </c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54">
        <v>1</v>
      </c>
    </row>
    <row r="426" spans="1:120" hidden="1" x14ac:dyDescent="0.25">
      <c r="A426" s="10">
        <v>15</v>
      </c>
      <c r="B426" s="2" t="s">
        <v>269</v>
      </c>
      <c r="C426" s="36" t="s">
        <v>23</v>
      </c>
      <c r="D426" s="2" t="s">
        <v>111</v>
      </c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>
        <v>1</v>
      </c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54">
        <v>3</v>
      </c>
    </row>
    <row r="427" spans="1:120" hidden="1" x14ac:dyDescent="0.25">
      <c r="A427" s="44">
        <v>17</v>
      </c>
      <c r="B427" s="2" t="s">
        <v>349</v>
      </c>
      <c r="C427" s="2" t="s">
        <v>25</v>
      </c>
      <c r="D427" s="19" t="s">
        <v>110</v>
      </c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>
        <v>2</v>
      </c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  <c r="CC427" s="19"/>
      <c r="CD427" s="19"/>
      <c r="CE427" s="19"/>
      <c r="CF427" s="19"/>
      <c r="CG427" s="19"/>
      <c r="CH427" s="19"/>
      <c r="CI427" s="19"/>
      <c r="CJ427" s="19"/>
      <c r="CK427" s="19"/>
      <c r="CL427" s="19"/>
      <c r="CM427" s="19"/>
      <c r="CN427" s="19"/>
      <c r="CO427" s="48"/>
      <c r="CP427" s="19"/>
      <c r="CQ427" s="19"/>
      <c r="CR427" s="19"/>
      <c r="CS427" s="19"/>
      <c r="CT427" s="19"/>
      <c r="CU427" s="19"/>
      <c r="CV427" s="19"/>
      <c r="CW427" s="19"/>
      <c r="CX427" s="19"/>
      <c r="CY427" s="19"/>
      <c r="CZ427" s="19"/>
      <c r="DA427" s="19"/>
      <c r="DB427" s="19"/>
      <c r="DC427" s="19"/>
      <c r="DD427" s="19"/>
      <c r="DE427" s="19"/>
      <c r="DF427" s="19"/>
      <c r="DG427" s="19"/>
      <c r="DH427" s="19"/>
      <c r="DI427" s="19"/>
      <c r="DJ427" s="19"/>
      <c r="DK427" s="19"/>
      <c r="DL427" s="19"/>
      <c r="DM427" s="19"/>
      <c r="DN427" s="19"/>
      <c r="DO427" s="19"/>
      <c r="DP427" s="54">
        <v>2</v>
      </c>
    </row>
    <row r="428" spans="1:120" hidden="1" x14ac:dyDescent="0.25">
      <c r="A428" s="10">
        <v>36</v>
      </c>
      <c r="B428" s="2" t="s">
        <v>303</v>
      </c>
      <c r="C428" s="2" t="s">
        <v>30</v>
      </c>
      <c r="D428" s="2" t="s">
        <v>12</v>
      </c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>
        <v>3</v>
      </c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54">
        <v>2</v>
      </c>
    </row>
    <row r="429" spans="1:120" hidden="1" x14ac:dyDescent="0.25">
      <c r="A429" s="10">
        <v>13</v>
      </c>
      <c r="B429" s="2" t="s">
        <v>281</v>
      </c>
      <c r="C429" s="36" t="s">
        <v>23</v>
      </c>
      <c r="D429" s="2" t="s">
        <v>136</v>
      </c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>
        <v>7</v>
      </c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56"/>
    </row>
    <row r="430" spans="1:120" hidden="1" x14ac:dyDescent="0.25">
      <c r="A430" s="10">
        <v>25</v>
      </c>
      <c r="B430" s="2" t="s">
        <v>323</v>
      </c>
      <c r="C430" s="2" t="s">
        <v>25</v>
      </c>
      <c r="D430" s="2" t="s">
        <v>13</v>
      </c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>
        <v>11</v>
      </c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1"/>
      <c r="AM430" s="1"/>
      <c r="AN430" s="1"/>
      <c r="AO430" s="1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56"/>
    </row>
    <row r="431" spans="1:120" hidden="1" x14ac:dyDescent="0.25">
      <c r="A431" s="10">
        <v>47</v>
      </c>
      <c r="B431" s="2" t="s">
        <v>265</v>
      </c>
      <c r="C431" s="2" t="s">
        <v>40</v>
      </c>
      <c r="D431" s="2" t="s">
        <v>14</v>
      </c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>
        <v>12</v>
      </c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56"/>
    </row>
    <row r="432" spans="1:120" hidden="1" x14ac:dyDescent="0.25">
      <c r="A432" s="10">
        <v>21</v>
      </c>
      <c r="B432" s="2" t="s">
        <v>253</v>
      </c>
      <c r="C432" s="2" t="s">
        <v>40</v>
      </c>
      <c r="D432" s="2" t="s">
        <v>14</v>
      </c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>
        <v>13</v>
      </c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1"/>
      <c r="AM432" s="1"/>
      <c r="AN432" s="1"/>
      <c r="AO432" s="1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55"/>
    </row>
    <row r="433" spans="1:120" hidden="1" x14ac:dyDescent="0.25">
      <c r="A433" s="44">
        <v>276</v>
      </c>
      <c r="B433" s="19" t="s">
        <v>316</v>
      </c>
      <c r="C433" s="19" t="s">
        <v>40</v>
      </c>
      <c r="D433" s="19" t="s">
        <v>14</v>
      </c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>
        <v>17</v>
      </c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46"/>
      <c r="AR433" s="46"/>
      <c r="AS433" s="46"/>
      <c r="AT433" s="46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  <c r="CC433" s="19"/>
      <c r="CD433" s="19"/>
      <c r="CE433" s="19"/>
      <c r="CF433" s="19"/>
      <c r="CG433" s="19"/>
      <c r="CH433" s="19"/>
      <c r="CI433" s="19"/>
      <c r="CJ433" s="19"/>
      <c r="CK433" s="19"/>
      <c r="CL433" s="19"/>
      <c r="CM433" s="19"/>
      <c r="CN433" s="19"/>
      <c r="CO433" s="19"/>
      <c r="CP433" s="19"/>
      <c r="CQ433" s="19"/>
      <c r="CR433" s="19"/>
      <c r="CS433" s="19"/>
      <c r="CT433" s="19"/>
      <c r="CU433" s="19"/>
      <c r="CV433" s="19"/>
      <c r="CW433" s="19"/>
      <c r="CX433" s="19"/>
      <c r="CY433" s="19"/>
      <c r="CZ433" s="19"/>
      <c r="DA433" s="19"/>
      <c r="DB433" s="19"/>
      <c r="DC433" s="19"/>
      <c r="DD433" s="19"/>
      <c r="DE433" s="19"/>
      <c r="DF433" s="19"/>
      <c r="DG433" s="19"/>
      <c r="DH433" s="19"/>
      <c r="DI433" s="19"/>
      <c r="DJ433" s="19"/>
      <c r="DK433" s="19"/>
      <c r="DL433" s="19"/>
      <c r="DM433" s="19"/>
      <c r="DN433" s="19"/>
      <c r="DO433" s="19"/>
      <c r="DP433" s="55"/>
    </row>
    <row r="434" spans="1:120" hidden="1" x14ac:dyDescent="0.25">
      <c r="A434" s="10">
        <v>277</v>
      </c>
      <c r="B434" s="2" t="s">
        <v>276</v>
      </c>
      <c r="C434" s="2" t="s">
        <v>40</v>
      </c>
      <c r="D434" s="2" t="s">
        <v>14</v>
      </c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 t="s">
        <v>137</v>
      </c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55"/>
    </row>
    <row r="435" spans="1:120" hidden="1" x14ac:dyDescent="0.25">
      <c r="A435" s="10">
        <v>2</v>
      </c>
      <c r="B435" s="2" t="s">
        <v>329</v>
      </c>
      <c r="C435" s="2" t="s">
        <v>30</v>
      </c>
      <c r="D435" s="2" t="s">
        <v>12</v>
      </c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 t="s">
        <v>88</v>
      </c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1"/>
      <c r="AR435" s="1"/>
      <c r="AS435" s="1"/>
      <c r="AT435" s="1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55"/>
    </row>
    <row r="436" spans="1:120" hidden="1" x14ac:dyDescent="0.25">
      <c r="A436" s="10">
        <v>275</v>
      </c>
      <c r="B436" s="2" t="s">
        <v>266</v>
      </c>
      <c r="C436" s="36" t="s">
        <v>23</v>
      </c>
      <c r="D436" s="2" t="s">
        <v>134</v>
      </c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 t="s">
        <v>88</v>
      </c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15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55"/>
    </row>
    <row r="437" spans="1:120" hidden="1" x14ac:dyDescent="0.25">
      <c r="A437" s="10">
        <v>20</v>
      </c>
      <c r="B437" s="2" t="s">
        <v>318</v>
      </c>
      <c r="C437" s="2" t="s">
        <v>40</v>
      </c>
      <c r="D437" s="2" t="s">
        <v>14</v>
      </c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 t="s">
        <v>88</v>
      </c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55"/>
    </row>
    <row r="438" spans="1:120" hidden="1" x14ac:dyDescent="0.25">
      <c r="A438" s="44">
        <v>21</v>
      </c>
      <c r="B438" s="19" t="s">
        <v>215</v>
      </c>
      <c r="C438" s="19" t="s">
        <v>40</v>
      </c>
      <c r="D438" s="19" t="s">
        <v>14</v>
      </c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>
        <v>2</v>
      </c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  <c r="CC438" s="19"/>
      <c r="CD438" s="19"/>
      <c r="CE438" s="19"/>
      <c r="CF438" s="19"/>
      <c r="CG438" s="19"/>
      <c r="CH438" s="19"/>
      <c r="CI438" s="19"/>
      <c r="CJ438" s="19"/>
      <c r="CK438" s="19"/>
      <c r="CL438" s="19"/>
      <c r="CM438" s="19"/>
      <c r="CN438" s="19"/>
      <c r="CO438" s="19"/>
      <c r="CP438" s="19"/>
      <c r="CQ438" s="19"/>
      <c r="CR438" s="19"/>
      <c r="CS438" s="19"/>
      <c r="CT438" s="19"/>
      <c r="CU438" s="19"/>
      <c r="CV438" s="19"/>
      <c r="CW438" s="19"/>
      <c r="CX438" s="19"/>
      <c r="CY438" s="19"/>
      <c r="CZ438" s="19"/>
      <c r="DA438" s="19"/>
      <c r="DB438" s="19"/>
      <c r="DC438" s="19"/>
      <c r="DD438" s="19"/>
      <c r="DE438" s="19"/>
      <c r="DF438" s="19"/>
      <c r="DG438" s="19"/>
      <c r="DH438" s="19"/>
      <c r="DI438" s="19"/>
      <c r="DJ438" s="19"/>
      <c r="DK438" s="19"/>
      <c r="DL438" s="19"/>
      <c r="DM438" s="19"/>
      <c r="DN438" s="19"/>
      <c r="DO438" s="19"/>
      <c r="DP438" s="54">
        <v>4</v>
      </c>
    </row>
    <row r="439" spans="1:120" hidden="1" x14ac:dyDescent="0.25">
      <c r="A439" s="10">
        <v>34</v>
      </c>
      <c r="B439" s="2" t="s">
        <v>216</v>
      </c>
      <c r="C439" s="39" t="s">
        <v>23</v>
      </c>
      <c r="D439" s="2" t="s">
        <v>134</v>
      </c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>
        <v>3</v>
      </c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54">
        <v>4</v>
      </c>
    </row>
    <row r="440" spans="1:120" hidden="1" x14ac:dyDescent="0.25">
      <c r="A440" s="10">
        <v>20</v>
      </c>
      <c r="B440" s="2" t="s">
        <v>318</v>
      </c>
      <c r="C440" s="19" t="s">
        <v>40</v>
      </c>
      <c r="D440" s="2" t="s">
        <v>14</v>
      </c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>
        <v>2</v>
      </c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1"/>
      <c r="AH440" s="1"/>
      <c r="AI440" s="1"/>
      <c r="AJ440" s="1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14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54">
        <v>2</v>
      </c>
    </row>
    <row r="441" spans="1:120" hidden="1" x14ac:dyDescent="0.25">
      <c r="A441" s="10">
        <v>6</v>
      </c>
      <c r="B441" s="2" t="s">
        <v>327</v>
      </c>
      <c r="C441" s="39" t="s">
        <v>23</v>
      </c>
      <c r="D441" s="2" t="s">
        <v>114</v>
      </c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>
        <v>3</v>
      </c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1"/>
      <c r="AH441" s="1"/>
      <c r="AI441" s="1"/>
      <c r="AJ441" s="1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54">
        <v>2</v>
      </c>
    </row>
    <row r="442" spans="1:120" hidden="1" x14ac:dyDescent="0.25">
      <c r="A442" s="44">
        <v>41</v>
      </c>
      <c r="B442" s="19" t="s">
        <v>299</v>
      </c>
      <c r="C442" s="39" t="s">
        <v>23</v>
      </c>
      <c r="D442" s="19" t="s">
        <v>133</v>
      </c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>
        <v>4</v>
      </c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  <c r="CC442" s="19"/>
      <c r="CD442" s="19"/>
      <c r="CE442" s="19"/>
      <c r="CF442" s="19"/>
      <c r="CG442" s="19"/>
      <c r="CH442" s="19"/>
      <c r="CI442" s="19"/>
      <c r="CJ442" s="19"/>
      <c r="CK442" s="19"/>
      <c r="CL442" s="19"/>
      <c r="CM442" s="19"/>
      <c r="CN442" s="19"/>
      <c r="CO442" s="19"/>
      <c r="CP442" s="19"/>
      <c r="CQ442" s="19"/>
      <c r="CR442" s="19"/>
      <c r="CS442" s="19"/>
      <c r="CT442" s="19"/>
      <c r="CU442" s="19"/>
      <c r="CV442" s="19"/>
      <c r="CW442" s="19"/>
      <c r="CX442" s="19"/>
      <c r="CY442" s="19"/>
      <c r="CZ442" s="19"/>
      <c r="DA442" s="19"/>
      <c r="DB442" s="19"/>
      <c r="DC442" s="19"/>
      <c r="DD442" s="19"/>
      <c r="DE442" s="19"/>
      <c r="DF442" s="19"/>
      <c r="DG442" s="19"/>
      <c r="DH442" s="19"/>
      <c r="DI442" s="19"/>
      <c r="DJ442" s="19"/>
      <c r="DK442" s="19"/>
      <c r="DL442" s="19"/>
      <c r="DM442" s="19"/>
      <c r="DN442" s="19"/>
      <c r="DO442" s="19"/>
      <c r="DP442" s="54">
        <v>1</v>
      </c>
    </row>
    <row r="443" spans="1:120" hidden="1" x14ac:dyDescent="0.25">
      <c r="A443" s="10">
        <v>30</v>
      </c>
      <c r="B443" s="2" t="s">
        <v>272</v>
      </c>
      <c r="C443" s="19" t="s">
        <v>131</v>
      </c>
      <c r="D443" s="2" t="s">
        <v>115</v>
      </c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>
        <v>5</v>
      </c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54">
        <v>1</v>
      </c>
    </row>
    <row r="444" spans="1:120" hidden="1" x14ac:dyDescent="0.25">
      <c r="A444" s="10">
        <v>18</v>
      </c>
      <c r="B444" s="2" t="s">
        <v>317</v>
      </c>
      <c r="C444" s="19" t="s">
        <v>30</v>
      </c>
      <c r="D444" s="2" t="s">
        <v>12</v>
      </c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>
        <v>6</v>
      </c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1"/>
      <c r="AH444" s="1"/>
      <c r="AI444" s="1"/>
      <c r="AJ444" s="1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54">
        <v>1</v>
      </c>
    </row>
    <row r="445" spans="1:120" hidden="1" x14ac:dyDescent="0.25">
      <c r="A445" s="10">
        <v>3</v>
      </c>
      <c r="B445" s="2" t="s">
        <v>351</v>
      </c>
      <c r="C445" s="19" t="s">
        <v>40</v>
      </c>
      <c r="D445" s="2" t="s">
        <v>14</v>
      </c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>
        <v>7</v>
      </c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55"/>
    </row>
    <row r="446" spans="1:120" hidden="1" x14ac:dyDescent="0.25">
      <c r="A446" s="44">
        <v>28</v>
      </c>
      <c r="B446" s="19" t="s">
        <v>333</v>
      </c>
      <c r="C446" s="39" t="s">
        <v>23</v>
      </c>
      <c r="D446" s="19" t="s">
        <v>134</v>
      </c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>
        <v>8</v>
      </c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  <c r="CC446" s="19"/>
      <c r="CD446" s="19"/>
      <c r="CE446" s="19"/>
      <c r="CF446" s="19"/>
      <c r="CG446" s="19"/>
      <c r="CH446" s="19"/>
      <c r="CI446" s="19"/>
      <c r="CJ446" s="19"/>
      <c r="CK446" s="19"/>
      <c r="CL446" s="19"/>
      <c r="CM446" s="19"/>
      <c r="CN446" s="19"/>
      <c r="CO446" s="19"/>
      <c r="CP446" s="19"/>
      <c r="CQ446" s="19"/>
      <c r="CR446" s="19"/>
      <c r="CS446" s="19"/>
      <c r="CT446" s="19"/>
      <c r="CU446" s="19"/>
      <c r="CV446" s="19"/>
      <c r="CW446" s="19"/>
      <c r="CX446" s="19"/>
      <c r="CY446" s="19"/>
      <c r="CZ446" s="19"/>
      <c r="DA446" s="19"/>
      <c r="DB446" s="19"/>
      <c r="DC446" s="19"/>
      <c r="DD446" s="19"/>
      <c r="DE446" s="19"/>
      <c r="DF446" s="19"/>
      <c r="DG446" s="19"/>
      <c r="DH446" s="19"/>
      <c r="DI446" s="19"/>
      <c r="DJ446" s="19"/>
      <c r="DK446" s="19"/>
      <c r="DL446" s="19"/>
      <c r="DM446" s="19"/>
      <c r="DN446" s="19"/>
      <c r="DO446" s="19"/>
      <c r="DP446" s="55"/>
    </row>
    <row r="447" spans="1:120" hidden="1" x14ac:dyDescent="0.25">
      <c r="A447" s="10">
        <v>34</v>
      </c>
      <c r="B447" s="19" t="s">
        <v>335</v>
      </c>
      <c r="C447" s="36" t="s">
        <v>23</v>
      </c>
      <c r="D447" s="2" t="s">
        <v>134</v>
      </c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 t="s">
        <v>69</v>
      </c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55"/>
    </row>
    <row r="448" spans="1:120" hidden="1" x14ac:dyDescent="0.25">
      <c r="A448" s="10">
        <v>24</v>
      </c>
      <c r="B448" s="19" t="s">
        <v>337</v>
      </c>
      <c r="C448" s="2" t="s">
        <v>127</v>
      </c>
      <c r="D448" s="2" t="s">
        <v>135</v>
      </c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 t="s">
        <v>69</v>
      </c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55"/>
    </row>
    <row r="449" spans="1:120" hidden="1" x14ac:dyDescent="0.25">
      <c r="A449" s="10">
        <v>16</v>
      </c>
      <c r="B449" s="2" t="s">
        <v>348</v>
      </c>
      <c r="C449" s="2" t="s">
        <v>25</v>
      </c>
      <c r="D449" s="2" t="s">
        <v>110</v>
      </c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>
        <v>2</v>
      </c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54">
        <v>4</v>
      </c>
    </row>
    <row r="450" spans="1:120" hidden="1" x14ac:dyDescent="0.25">
      <c r="A450" s="10">
        <v>37</v>
      </c>
      <c r="B450" s="2" t="s">
        <v>307</v>
      </c>
      <c r="C450" s="2" t="s">
        <v>30</v>
      </c>
      <c r="D450" s="2" t="s">
        <v>12</v>
      </c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>
        <v>3</v>
      </c>
      <c r="S450" s="2"/>
      <c r="T450" s="2"/>
      <c r="U450" s="2"/>
      <c r="V450" s="2"/>
      <c r="W450" s="1"/>
      <c r="X450" s="1"/>
      <c r="Y450" s="1"/>
      <c r="Z450" s="1"/>
      <c r="AA450" s="2"/>
      <c r="AB450" s="11"/>
      <c r="AC450" s="12"/>
      <c r="AD450" s="12"/>
      <c r="AE450" s="1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54">
        <v>4</v>
      </c>
    </row>
    <row r="451" spans="1:120" hidden="1" x14ac:dyDescent="0.25">
      <c r="A451" s="44">
        <v>15</v>
      </c>
      <c r="B451" s="19" t="s">
        <v>269</v>
      </c>
      <c r="C451" s="39" t="s">
        <v>23</v>
      </c>
      <c r="D451" s="19" t="s">
        <v>111</v>
      </c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>
        <v>4</v>
      </c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  <c r="CC451" s="19"/>
      <c r="CD451" s="19"/>
      <c r="CE451" s="19"/>
      <c r="CF451" s="19"/>
      <c r="CG451" s="19"/>
      <c r="CH451" s="19"/>
      <c r="CI451" s="19"/>
      <c r="CJ451" s="19"/>
      <c r="CK451" s="19"/>
      <c r="CL451" s="19"/>
      <c r="CM451" s="19"/>
      <c r="CN451" s="19"/>
      <c r="CO451" s="19"/>
      <c r="CP451" s="19"/>
      <c r="CQ451" s="19"/>
      <c r="CR451" s="19"/>
      <c r="CS451" s="19"/>
      <c r="CT451" s="19"/>
      <c r="CU451" s="19"/>
      <c r="CV451" s="19"/>
      <c r="CW451" s="19"/>
      <c r="CX451" s="19"/>
      <c r="CY451" s="19"/>
      <c r="CZ451" s="19"/>
      <c r="DA451" s="19"/>
      <c r="DB451" s="19"/>
      <c r="DC451" s="19"/>
      <c r="DD451" s="19"/>
      <c r="DE451" s="19"/>
      <c r="DF451" s="19"/>
      <c r="DG451" s="19"/>
      <c r="DH451" s="19"/>
      <c r="DI451" s="19"/>
      <c r="DJ451" s="19"/>
      <c r="DK451" s="19"/>
      <c r="DL451" s="19"/>
      <c r="DM451" s="19"/>
      <c r="DN451" s="19"/>
      <c r="DO451" s="19"/>
      <c r="DP451" s="54">
        <v>2</v>
      </c>
    </row>
    <row r="452" spans="1:120" hidden="1" x14ac:dyDescent="0.25">
      <c r="A452" s="10">
        <v>25</v>
      </c>
      <c r="B452" s="2" t="s">
        <v>323</v>
      </c>
      <c r="C452" s="2" t="s">
        <v>25</v>
      </c>
      <c r="D452" s="2" t="s">
        <v>13</v>
      </c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>
        <v>5</v>
      </c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54">
        <v>2</v>
      </c>
    </row>
    <row r="453" spans="1:120" hidden="1" x14ac:dyDescent="0.25">
      <c r="A453" s="44">
        <v>17</v>
      </c>
      <c r="B453" s="19" t="s">
        <v>349</v>
      </c>
      <c r="C453" s="2" t="s">
        <v>25</v>
      </c>
      <c r="D453" s="19" t="s">
        <v>110</v>
      </c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>
        <v>6</v>
      </c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46"/>
      <c r="AH453" s="46"/>
      <c r="AI453" s="46"/>
      <c r="AJ453" s="46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  <c r="CC453" s="19"/>
      <c r="CD453" s="19"/>
      <c r="CE453" s="19"/>
      <c r="CF453" s="19"/>
      <c r="CG453" s="19"/>
      <c r="CH453" s="19"/>
      <c r="CI453" s="19"/>
      <c r="CJ453" s="19"/>
      <c r="CK453" s="19"/>
      <c r="CL453" s="48"/>
      <c r="CM453" s="19"/>
      <c r="CN453" s="19"/>
      <c r="CO453" s="19"/>
      <c r="CP453" s="19"/>
      <c r="CQ453" s="48"/>
      <c r="CR453" s="19"/>
      <c r="CS453" s="19"/>
      <c r="CT453" s="19"/>
      <c r="CU453" s="19"/>
      <c r="CV453" s="19"/>
      <c r="CW453" s="19"/>
      <c r="CX453" s="19"/>
      <c r="CY453" s="19"/>
      <c r="CZ453" s="19"/>
      <c r="DA453" s="19"/>
      <c r="DB453" s="19"/>
      <c r="DC453" s="19"/>
      <c r="DD453" s="19"/>
      <c r="DE453" s="19"/>
      <c r="DF453" s="19"/>
      <c r="DG453" s="19"/>
      <c r="DH453" s="19"/>
      <c r="DI453" s="19"/>
      <c r="DJ453" s="19"/>
      <c r="DK453" s="19"/>
      <c r="DL453" s="19"/>
      <c r="DM453" s="19"/>
      <c r="DN453" s="19"/>
      <c r="DO453" s="19"/>
      <c r="DP453" s="59">
        <v>2</v>
      </c>
    </row>
    <row r="454" spans="1:120" hidden="1" x14ac:dyDescent="0.25">
      <c r="A454" s="10">
        <v>37</v>
      </c>
      <c r="B454" s="2" t="s">
        <v>307</v>
      </c>
      <c r="C454" s="2" t="s">
        <v>30</v>
      </c>
      <c r="D454" s="2" t="s">
        <v>12</v>
      </c>
      <c r="E454" s="2"/>
      <c r="F454" s="2"/>
      <c r="G454" s="2">
        <v>1</v>
      </c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1"/>
      <c r="X454" s="1"/>
      <c r="Y454" s="1"/>
      <c r="Z454" s="1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56">
        <v>3</v>
      </c>
    </row>
    <row r="455" spans="1:120" hidden="1" x14ac:dyDescent="0.25">
      <c r="A455" s="10">
        <v>2</v>
      </c>
      <c r="B455" s="2" t="s">
        <v>329</v>
      </c>
      <c r="C455" s="2" t="s">
        <v>30</v>
      </c>
      <c r="D455" s="2" t="s">
        <v>12</v>
      </c>
      <c r="E455" s="2"/>
      <c r="F455" s="2"/>
      <c r="G455" s="2">
        <v>4</v>
      </c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55">
        <v>1</v>
      </c>
    </row>
    <row r="456" spans="1:120" hidden="1" x14ac:dyDescent="0.25">
      <c r="A456" s="10">
        <v>6</v>
      </c>
      <c r="B456" s="2" t="s">
        <v>327</v>
      </c>
      <c r="C456" s="36" t="s">
        <v>23</v>
      </c>
      <c r="D456" s="2" t="s">
        <v>114</v>
      </c>
      <c r="E456" s="2"/>
      <c r="F456" s="2"/>
      <c r="G456" s="2">
        <v>5</v>
      </c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55">
        <v>1</v>
      </c>
    </row>
    <row r="457" spans="1:120" hidden="1" x14ac:dyDescent="0.25">
      <c r="A457" s="10">
        <v>20</v>
      </c>
      <c r="B457" s="2" t="s">
        <v>318</v>
      </c>
      <c r="C457" s="2" t="s">
        <v>40</v>
      </c>
      <c r="D457" s="2" t="s">
        <v>14</v>
      </c>
      <c r="E457" s="2"/>
      <c r="F457" s="2"/>
      <c r="G457" s="2">
        <v>6</v>
      </c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55">
        <v>1</v>
      </c>
    </row>
    <row r="458" spans="1:120" hidden="1" x14ac:dyDescent="0.25">
      <c r="A458" s="10">
        <v>47</v>
      </c>
      <c r="B458" s="2" t="s">
        <v>265</v>
      </c>
      <c r="C458" s="2" t="s">
        <v>40</v>
      </c>
      <c r="D458" s="2" t="s">
        <v>14</v>
      </c>
      <c r="E458" s="2"/>
      <c r="F458" s="2"/>
      <c r="G458" s="2">
        <v>7</v>
      </c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13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56"/>
    </row>
    <row r="459" spans="1:120" hidden="1" x14ac:dyDescent="0.25">
      <c r="A459" s="44">
        <v>30</v>
      </c>
      <c r="B459" s="2" t="s">
        <v>272</v>
      </c>
      <c r="C459" s="2" t="s">
        <v>131</v>
      </c>
      <c r="D459" s="19" t="s">
        <v>115</v>
      </c>
      <c r="E459" s="19"/>
      <c r="F459" s="19"/>
      <c r="G459" s="19">
        <v>8</v>
      </c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63"/>
      <c r="S459" s="64"/>
      <c r="T459" s="64"/>
      <c r="U459" s="64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  <c r="CC459" s="19"/>
      <c r="CD459" s="19"/>
      <c r="CE459" s="19"/>
      <c r="CF459" s="19"/>
      <c r="CG459" s="19"/>
      <c r="CH459" s="19"/>
      <c r="CI459" s="19"/>
      <c r="CJ459" s="19"/>
      <c r="CK459" s="19"/>
      <c r="CL459" s="19"/>
      <c r="CM459" s="19"/>
      <c r="CN459" s="19"/>
      <c r="CO459" s="19"/>
      <c r="CP459" s="19"/>
      <c r="CQ459" s="19"/>
      <c r="CR459" s="19"/>
      <c r="CS459" s="19"/>
      <c r="CT459" s="19"/>
      <c r="CU459" s="19"/>
      <c r="CV459" s="19"/>
      <c r="CW459" s="19"/>
      <c r="CX459" s="19"/>
      <c r="CY459" s="19"/>
      <c r="CZ459" s="19"/>
      <c r="DA459" s="19"/>
      <c r="DB459" s="19"/>
      <c r="DC459" s="19"/>
      <c r="DD459" s="19"/>
      <c r="DE459" s="19"/>
      <c r="DF459" s="19"/>
      <c r="DG459" s="19"/>
      <c r="DH459" s="19"/>
      <c r="DI459" s="19"/>
      <c r="DJ459" s="19"/>
      <c r="DK459" s="19"/>
      <c r="DL459" s="19"/>
      <c r="DM459" s="19"/>
      <c r="DN459" s="19"/>
      <c r="DO459" s="19"/>
      <c r="DP459" s="55"/>
    </row>
    <row r="460" spans="1:120" hidden="1" x14ac:dyDescent="0.25">
      <c r="A460" s="10">
        <v>276</v>
      </c>
      <c r="B460" s="2" t="s">
        <v>316</v>
      </c>
      <c r="C460" s="2" t="s">
        <v>40</v>
      </c>
      <c r="D460" s="2" t="s">
        <v>14</v>
      </c>
      <c r="E460" s="2"/>
      <c r="F460" s="2"/>
      <c r="G460" s="2">
        <v>9</v>
      </c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56"/>
    </row>
    <row r="461" spans="1:120" hidden="1" x14ac:dyDescent="0.25">
      <c r="A461" s="10">
        <v>37</v>
      </c>
      <c r="B461" s="2" t="s">
        <v>307</v>
      </c>
      <c r="C461" s="2" t="s">
        <v>30</v>
      </c>
      <c r="D461" s="2" t="s">
        <v>12</v>
      </c>
      <c r="E461" s="2"/>
      <c r="F461" s="2">
        <v>2</v>
      </c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55">
        <v>2</v>
      </c>
    </row>
    <row r="462" spans="1:120" hidden="1" x14ac:dyDescent="0.25">
      <c r="A462" s="10">
        <v>16</v>
      </c>
      <c r="B462" s="2" t="s">
        <v>348</v>
      </c>
      <c r="C462" s="2" t="s">
        <v>25</v>
      </c>
      <c r="D462" s="2" t="s">
        <v>110</v>
      </c>
      <c r="E462" s="2"/>
      <c r="F462" s="2">
        <v>3</v>
      </c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14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56">
        <v>2</v>
      </c>
    </row>
    <row r="463" spans="1:120" hidden="1" x14ac:dyDescent="0.25">
      <c r="A463" s="44">
        <v>2</v>
      </c>
      <c r="B463" s="19" t="s">
        <v>329</v>
      </c>
      <c r="C463" s="2" t="s">
        <v>30</v>
      </c>
      <c r="D463" s="19" t="s">
        <v>12</v>
      </c>
      <c r="E463" s="19"/>
      <c r="F463" s="19">
        <v>4</v>
      </c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  <c r="CC463" s="19"/>
      <c r="CD463" s="19"/>
      <c r="CE463" s="19"/>
      <c r="CF463" s="19"/>
      <c r="CG463" s="19"/>
      <c r="CH463" s="19"/>
      <c r="CI463" s="19"/>
      <c r="CJ463" s="19"/>
      <c r="CK463" s="19"/>
      <c r="CL463" s="19"/>
      <c r="CM463" s="19"/>
      <c r="CN463" s="19"/>
      <c r="CO463" s="19"/>
      <c r="CP463" s="19"/>
      <c r="CQ463" s="19"/>
      <c r="CR463" s="19"/>
      <c r="CS463" s="19"/>
      <c r="CT463" s="19"/>
      <c r="CU463" s="19"/>
      <c r="CV463" s="19"/>
      <c r="CW463" s="19"/>
      <c r="CX463" s="19"/>
      <c r="CY463" s="19"/>
      <c r="CZ463" s="19"/>
      <c r="DA463" s="19"/>
      <c r="DB463" s="19"/>
      <c r="DC463" s="19"/>
      <c r="DD463" s="19"/>
      <c r="DE463" s="19"/>
      <c r="DF463" s="19"/>
      <c r="DG463" s="19"/>
      <c r="DH463" s="19"/>
      <c r="DI463" s="19"/>
      <c r="DJ463" s="19"/>
      <c r="DK463" s="19"/>
      <c r="DL463" s="19"/>
      <c r="DM463" s="19"/>
      <c r="DN463" s="19"/>
      <c r="DO463" s="19"/>
      <c r="DP463" s="55">
        <v>1</v>
      </c>
    </row>
    <row r="464" spans="1:120" hidden="1" x14ac:dyDescent="0.25">
      <c r="A464" s="10">
        <v>15</v>
      </c>
      <c r="B464" s="2" t="s">
        <v>269</v>
      </c>
      <c r="C464" s="36" t="s">
        <v>23</v>
      </c>
      <c r="D464" s="2" t="s">
        <v>111</v>
      </c>
      <c r="E464" s="2"/>
      <c r="F464" s="2">
        <v>5</v>
      </c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55">
        <v>1</v>
      </c>
    </row>
    <row r="465" spans="1:120" hidden="1" x14ac:dyDescent="0.25">
      <c r="A465" s="10">
        <v>36</v>
      </c>
      <c r="B465" s="2" t="s">
        <v>303</v>
      </c>
      <c r="C465" s="2" t="s">
        <v>30</v>
      </c>
      <c r="D465" s="2" t="s">
        <v>12</v>
      </c>
      <c r="E465" s="2"/>
      <c r="F465" s="2">
        <v>6</v>
      </c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56">
        <v>1</v>
      </c>
    </row>
    <row r="466" spans="1:120" hidden="1" x14ac:dyDescent="0.25">
      <c r="A466" s="10">
        <v>16</v>
      </c>
      <c r="B466" s="2" t="s">
        <v>348</v>
      </c>
      <c r="C466" s="2" t="s">
        <v>25</v>
      </c>
      <c r="D466" s="2" t="s">
        <v>110</v>
      </c>
      <c r="E466" s="2">
        <v>2</v>
      </c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1"/>
      <c r="X466" s="1"/>
      <c r="Y466" s="1"/>
      <c r="Z466" s="1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13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56">
        <v>2</v>
      </c>
    </row>
    <row r="467" spans="1:120" hidden="1" x14ac:dyDescent="0.25">
      <c r="A467" s="44">
        <v>37</v>
      </c>
      <c r="B467" s="19" t="s">
        <v>307</v>
      </c>
      <c r="C467" s="2" t="s">
        <v>30</v>
      </c>
      <c r="D467" s="19" t="s">
        <v>12</v>
      </c>
      <c r="E467" s="45">
        <v>3</v>
      </c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46"/>
      <c r="BD467" s="46"/>
      <c r="BE467" s="46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  <c r="CC467" s="19"/>
      <c r="CD467" s="19"/>
      <c r="CE467" s="19"/>
      <c r="CF467" s="19"/>
      <c r="CG467" s="19"/>
      <c r="CH467" s="19"/>
      <c r="CI467" s="19"/>
      <c r="CJ467" s="19"/>
      <c r="CK467" s="47"/>
      <c r="CL467" s="19"/>
      <c r="CM467" s="19"/>
      <c r="CN467" s="19"/>
      <c r="CO467" s="19"/>
      <c r="CP467" s="19"/>
      <c r="CQ467" s="19"/>
      <c r="CR467" s="19"/>
      <c r="CS467" s="19"/>
      <c r="CT467" s="19"/>
      <c r="CU467" s="19"/>
      <c r="CV467" s="19"/>
      <c r="CW467" s="19"/>
      <c r="CX467" s="19"/>
      <c r="CY467" s="19"/>
      <c r="CZ467" s="19"/>
      <c r="DA467" s="19"/>
      <c r="DB467" s="19"/>
      <c r="DC467" s="19"/>
      <c r="DD467" s="19"/>
      <c r="DE467" s="19"/>
      <c r="DF467" s="19"/>
      <c r="DG467" s="19"/>
      <c r="DH467" s="19"/>
      <c r="DI467" s="19"/>
      <c r="DJ467" s="19"/>
      <c r="DK467" s="19"/>
      <c r="DL467" s="19"/>
      <c r="DM467" s="19"/>
      <c r="DN467" s="19"/>
      <c r="DO467" s="19"/>
      <c r="DP467" s="58">
        <v>2</v>
      </c>
    </row>
    <row r="468" spans="1:120" hidden="1" x14ac:dyDescent="0.25">
      <c r="A468" s="44">
        <v>36</v>
      </c>
      <c r="B468" s="19" t="s">
        <v>303</v>
      </c>
      <c r="C468" s="2" t="s">
        <v>30</v>
      </c>
      <c r="D468" s="19" t="s">
        <v>12</v>
      </c>
      <c r="E468" s="19">
        <v>4</v>
      </c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  <c r="CC468" s="19"/>
      <c r="CD468" s="19"/>
      <c r="CE468" s="19"/>
      <c r="CF468" s="19"/>
      <c r="CG468" s="19"/>
      <c r="CH468" s="19"/>
      <c r="CI468" s="19"/>
      <c r="CJ468" s="19"/>
      <c r="CK468" s="19"/>
      <c r="CL468" s="19"/>
      <c r="CM468" s="19"/>
      <c r="CN468" s="19"/>
      <c r="CO468" s="19"/>
      <c r="CP468" s="19"/>
      <c r="CQ468" s="19"/>
      <c r="CR468" s="19"/>
      <c r="CS468" s="19"/>
      <c r="CT468" s="19"/>
      <c r="CU468" s="19"/>
      <c r="CV468" s="19"/>
      <c r="CW468" s="19"/>
      <c r="CX468" s="19"/>
      <c r="CY468" s="19"/>
      <c r="CZ468" s="19"/>
      <c r="DA468" s="19"/>
      <c r="DB468" s="19"/>
      <c r="DC468" s="19"/>
      <c r="DD468" s="19"/>
      <c r="DE468" s="19"/>
      <c r="DF468" s="19"/>
      <c r="DG468" s="19"/>
      <c r="DH468" s="19"/>
      <c r="DI468" s="19"/>
      <c r="DJ468" s="19"/>
      <c r="DK468" s="19"/>
      <c r="DL468" s="19"/>
      <c r="DM468" s="19"/>
      <c r="DN468" s="19"/>
      <c r="DO468" s="19"/>
      <c r="DP468" s="58">
        <v>1</v>
      </c>
    </row>
    <row r="469" spans="1:120" hidden="1" x14ac:dyDescent="0.25">
      <c r="A469" s="10">
        <v>15</v>
      </c>
      <c r="B469" s="2" t="s">
        <v>269</v>
      </c>
      <c r="C469" s="36" t="s">
        <v>23</v>
      </c>
      <c r="D469" s="2" t="s">
        <v>111</v>
      </c>
      <c r="E469" s="2">
        <v>5</v>
      </c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14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55">
        <v>1</v>
      </c>
    </row>
    <row r="470" spans="1:120" hidden="1" x14ac:dyDescent="0.25">
      <c r="A470" s="10">
        <v>5</v>
      </c>
      <c r="B470" s="2" t="s">
        <v>254</v>
      </c>
      <c r="C470" s="2" t="s">
        <v>30</v>
      </c>
      <c r="D470" s="2" t="s">
        <v>31</v>
      </c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>
        <v>9.1999999999999993</v>
      </c>
      <c r="P470" s="2">
        <v>9</v>
      </c>
      <c r="Q470" s="2">
        <v>9.4</v>
      </c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56"/>
    </row>
    <row r="471" spans="1:120" hidden="1" x14ac:dyDescent="0.25">
      <c r="A471" s="10">
        <v>22</v>
      </c>
      <c r="B471" s="2" t="s">
        <v>256</v>
      </c>
      <c r="C471" s="2" t="s">
        <v>30</v>
      </c>
      <c r="D471" s="2" t="s">
        <v>31</v>
      </c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>
        <v>8</v>
      </c>
      <c r="P471" s="2">
        <v>8</v>
      </c>
      <c r="Q471" s="2">
        <v>8.6</v>
      </c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1"/>
      <c r="AH471" s="1"/>
      <c r="AI471" s="1"/>
      <c r="AJ471" s="1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14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56"/>
    </row>
    <row r="472" spans="1:120" hidden="1" x14ac:dyDescent="0.25">
      <c r="A472" s="10">
        <v>46</v>
      </c>
      <c r="B472" s="2" t="s">
        <v>283</v>
      </c>
      <c r="C472" s="2" t="s">
        <v>30</v>
      </c>
      <c r="D472" s="2" t="s">
        <v>31</v>
      </c>
      <c r="E472" s="2"/>
      <c r="F472" s="2"/>
      <c r="G472" s="2"/>
      <c r="H472" s="2">
        <v>8.6</v>
      </c>
      <c r="I472" s="2">
        <v>8.6</v>
      </c>
      <c r="J472" s="2">
        <v>8.8000000000000007</v>
      </c>
      <c r="K472" s="2">
        <v>8.6</v>
      </c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55"/>
    </row>
    <row r="473" spans="1:120" hidden="1" x14ac:dyDescent="0.25">
      <c r="A473" s="10">
        <v>46</v>
      </c>
      <c r="B473" s="2" t="s">
        <v>283</v>
      </c>
      <c r="C473" s="2" t="s">
        <v>30</v>
      </c>
      <c r="D473" s="2" t="s">
        <v>31</v>
      </c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>
        <v>9</v>
      </c>
      <c r="P473" s="2">
        <v>9</v>
      </c>
      <c r="Q473" s="2">
        <v>9.8000000000000007</v>
      </c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56"/>
    </row>
    <row r="474" spans="1:120" hidden="1" x14ac:dyDescent="0.25">
      <c r="A474" s="10">
        <v>18</v>
      </c>
      <c r="B474" s="2" t="s">
        <v>317</v>
      </c>
      <c r="C474" s="2" t="s">
        <v>30</v>
      </c>
      <c r="D474" s="2" t="s">
        <v>31</v>
      </c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>
        <v>8.4</v>
      </c>
      <c r="P474" s="2">
        <v>9</v>
      </c>
      <c r="Q474" s="2">
        <v>9.6</v>
      </c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14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56"/>
    </row>
    <row r="475" spans="1:120" hidden="1" x14ac:dyDescent="0.25">
      <c r="A475" s="10">
        <v>38</v>
      </c>
      <c r="B475" s="2" t="s">
        <v>324</v>
      </c>
      <c r="C475" s="2" t="s">
        <v>30</v>
      </c>
      <c r="D475" s="2" t="s">
        <v>31</v>
      </c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>
        <v>8.6</v>
      </c>
      <c r="P475" s="2">
        <v>9</v>
      </c>
      <c r="Q475" s="2">
        <v>9.6</v>
      </c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55"/>
    </row>
    <row r="476" spans="1:120" hidden="1" x14ac:dyDescent="0.25">
      <c r="A476" s="10">
        <v>2</v>
      </c>
      <c r="B476" s="2" t="s">
        <v>329</v>
      </c>
      <c r="C476" s="2" t="s">
        <v>30</v>
      </c>
      <c r="D476" s="2" t="s">
        <v>31</v>
      </c>
      <c r="E476" s="8"/>
      <c r="F476" s="2"/>
      <c r="G476" s="2"/>
      <c r="H476" s="2"/>
      <c r="I476" s="2"/>
      <c r="J476" s="2"/>
      <c r="K476" s="2"/>
      <c r="L476" s="2"/>
      <c r="M476" s="2"/>
      <c r="N476" s="2"/>
      <c r="O476" s="2">
        <v>9.6</v>
      </c>
      <c r="P476" s="2">
        <v>9.8000000000000007</v>
      </c>
      <c r="Q476" s="2">
        <v>9.6</v>
      </c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13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55"/>
    </row>
    <row r="477" spans="1:120" hidden="1" x14ac:dyDescent="0.25">
      <c r="A477" s="44">
        <v>19</v>
      </c>
      <c r="B477" s="2" t="s">
        <v>344</v>
      </c>
      <c r="C477" s="19" t="s">
        <v>30</v>
      </c>
      <c r="D477" s="19" t="s">
        <v>31</v>
      </c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>
        <v>8.4</v>
      </c>
      <c r="P477" s="19">
        <v>8.8000000000000007</v>
      </c>
      <c r="Q477" s="19">
        <v>8.6</v>
      </c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  <c r="CC477" s="19"/>
      <c r="CD477" s="19"/>
      <c r="CE477" s="19"/>
      <c r="CF477" s="19"/>
      <c r="CG477" s="19"/>
      <c r="CH477" s="19"/>
      <c r="CI477" s="19"/>
      <c r="CJ477" s="19"/>
      <c r="CK477" s="19"/>
      <c r="CL477" s="19"/>
      <c r="CM477" s="19"/>
      <c r="CN477" s="19"/>
      <c r="CO477" s="19"/>
      <c r="CP477" s="19"/>
      <c r="CQ477" s="19"/>
      <c r="CR477" s="19"/>
      <c r="CS477" s="19"/>
      <c r="CT477" s="19"/>
      <c r="CU477" s="19"/>
      <c r="CV477" s="19"/>
      <c r="CW477" s="19"/>
      <c r="CX477" s="19"/>
      <c r="CY477" s="19"/>
      <c r="CZ477" s="19"/>
      <c r="DA477" s="19"/>
      <c r="DB477" s="19"/>
      <c r="DC477" s="19"/>
      <c r="DD477" s="19"/>
      <c r="DE477" s="19"/>
      <c r="DF477" s="19"/>
      <c r="DG477" s="19"/>
      <c r="DH477" s="19"/>
      <c r="DI477" s="19"/>
      <c r="DJ477" s="19"/>
      <c r="DK477" s="19"/>
      <c r="DL477" s="19"/>
      <c r="DM477" s="19"/>
      <c r="DN477" s="19"/>
      <c r="DO477" s="19"/>
      <c r="DP477" s="55"/>
    </row>
    <row r="478" spans="1:120" hidden="1" x14ac:dyDescent="0.25">
      <c r="A478" s="35">
        <v>283</v>
      </c>
      <c r="B478" s="36" t="s">
        <v>297</v>
      </c>
      <c r="C478" s="36" t="s">
        <v>203</v>
      </c>
      <c r="D478" s="36" t="s">
        <v>204</v>
      </c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F478" s="36"/>
      <c r="AG478" s="36"/>
      <c r="AH478" s="36"/>
      <c r="AI478" s="36"/>
      <c r="AJ478" s="36"/>
      <c r="AK478" s="36"/>
      <c r="AL478" s="36"/>
      <c r="AM478" s="36"/>
      <c r="AN478" s="36"/>
      <c r="AO478" s="36"/>
      <c r="AP478" s="36"/>
      <c r="AQ478" s="36"/>
      <c r="AR478" s="36"/>
      <c r="AS478" s="36"/>
      <c r="AT478" s="36"/>
      <c r="AU478" s="36"/>
      <c r="AV478" s="36"/>
      <c r="AW478" s="36"/>
      <c r="AX478" s="36"/>
      <c r="AY478" s="36"/>
      <c r="AZ478" s="36"/>
      <c r="BA478" s="36"/>
      <c r="BB478" s="36"/>
      <c r="BC478" s="36"/>
      <c r="BD478" s="36"/>
      <c r="BE478" s="36"/>
      <c r="BF478" s="36"/>
      <c r="BG478" s="36"/>
      <c r="BH478" s="36"/>
      <c r="BI478" s="36"/>
      <c r="BJ478" s="36"/>
      <c r="BK478" s="36"/>
      <c r="BL478" s="36"/>
      <c r="BM478" s="36"/>
      <c r="BN478" s="36"/>
      <c r="BO478" s="36"/>
      <c r="BP478" s="36"/>
      <c r="BQ478" s="36"/>
      <c r="BR478" s="36"/>
      <c r="BS478" s="36"/>
      <c r="BT478" s="36"/>
      <c r="BU478" s="36"/>
      <c r="BV478" s="36"/>
      <c r="BW478" s="36"/>
      <c r="BX478" s="36"/>
      <c r="BY478" s="36"/>
      <c r="BZ478" s="36"/>
      <c r="CA478" s="36"/>
      <c r="CB478" s="36"/>
      <c r="CC478" s="36"/>
      <c r="CD478" s="36"/>
      <c r="CE478" s="36"/>
      <c r="CF478" s="36"/>
      <c r="CG478" s="36"/>
      <c r="CH478" s="36"/>
      <c r="CI478" s="36"/>
      <c r="CJ478" s="36"/>
      <c r="CK478" s="36"/>
      <c r="CL478" s="36"/>
      <c r="CM478" s="36"/>
      <c r="CN478" s="36">
        <v>8.4</v>
      </c>
      <c r="CO478" s="36">
        <v>8.1999999999999993</v>
      </c>
      <c r="CP478" s="36">
        <v>8.8000000000000007</v>
      </c>
      <c r="CQ478" s="36"/>
      <c r="CR478" s="36"/>
      <c r="CS478" s="36"/>
      <c r="CT478" s="36"/>
      <c r="CU478" s="36"/>
      <c r="CV478" s="36"/>
      <c r="CW478" s="36"/>
      <c r="CX478" s="36"/>
      <c r="CY478" s="36"/>
      <c r="CZ478" s="36"/>
      <c r="DA478" s="36"/>
      <c r="DB478" s="36"/>
      <c r="DC478" s="36"/>
      <c r="DD478" s="36"/>
      <c r="DE478" s="36"/>
      <c r="DF478" s="36"/>
      <c r="DG478" s="36"/>
      <c r="DH478" s="36"/>
      <c r="DI478" s="36"/>
      <c r="DJ478" s="36"/>
      <c r="DK478" s="36"/>
      <c r="DL478" s="36"/>
      <c r="DM478" s="36"/>
      <c r="DN478" s="36"/>
      <c r="DO478" s="36"/>
      <c r="DP478" s="55"/>
    </row>
    <row r="479" spans="1:120" hidden="1" x14ac:dyDescent="0.25">
      <c r="A479" s="35">
        <v>280</v>
      </c>
      <c r="B479" s="36" t="s">
        <v>226</v>
      </c>
      <c r="C479" s="36" t="s">
        <v>92</v>
      </c>
      <c r="D479" s="36" t="s">
        <v>170</v>
      </c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F479" s="36"/>
      <c r="AG479" s="36"/>
      <c r="AH479" s="36"/>
      <c r="AI479" s="36"/>
      <c r="AJ479" s="36"/>
      <c r="AK479" s="36"/>
      <c r="AL479" s="36"/>
      <c r="AM479" s="36"/>
      <c r="AN479" s="36"/>
      <c r="AO479" s="36"/>
      <c r="AP479" s="36"/>
      <c r="AQ479" s="36"/>
      <c r="AR479" s="36"/>
      <c r="AS479" s="36"/>
      <c r="AT479" s="36"/>
      <c r="AU479" s="36"/>
      <c r="AV479" s="36">
        <v>8.6</v>
      </c>
      <c r="AW479" s="36">
        <v>8.6</v>
      </c>
      <c r="AX479" s="36">
        <v>8.8000000000000007</v>
      </c>
      <c r="AY479" s="36"/>
      <c r="AZ479" s="36"/>
      <c r="BA479" s="36"/>
      <c r="BB479" s="36"/>
      <c r="BC479" s="36"/>
      <c r="BD479" s="36"/>
      <c r="BE479" s="36"/>
      <c r="BF479" s="36"/>
      <c r="BG479" s="36"/>
      <c r="BH479" s="36"/>
      <c r="BI479" s="36"/>
      <c r="BJ479" s="36"/>
      <c r="BK479" s="36"/>
      <c r="BL479" s="36"/>
      <c r="BM479" s="36"/>
      <c r="BN479" s="36"/>
      <c r="BO479" s="36"/>
      <c r="BP479" s="36"/>
      <c r="BQ479" s="36"/>
      <c r="BR479" s="36"/>
      <c r="BS479" s="36"/>
      <c r="BT479" s="36"/>
      <c r="BU479" s="36"/>
      <c r="BV479" s="36"/>
      <c r="BW479" s="36"/>
      <c r="BX479" s="36"/>
      <c r="BY479" s="36"/>
      <c r="BZ479" s="36"/>
      <c r="CA479" s="36"/>
      <c r="CB479" s="36"/>
      <c r="CC479" s="36"/>
      <c r="CD479" s="36"/>
      <c r="CE479" s="36"/>
      <c r="CF479" s="36"/>
      <c r="CG479" s="36"/>
      <c r="CH479" s="36"/>
      <c r="CI479" s="36"/>
      <c r="CJ479" s="36"/>
      <c r="CK479" s="36"/>
      <c r="CL479" s="36"/>
      <c r="CM479" s="36"/>
      <c r="CN479" s="36"/>
      <c r="CO479" s="36"/>
      <c r="CP479" s="36"/>
      <c r="CQ479" s="36"/>
      <c r="CR479" s="36"/>
      <c r="CS479" s="36"/>
      <c r="CT479" s="36"/>
      <c r="CU479" s="36"/>
      <c r="CV479" s="36"/>
      <c r="CW479" s="36"/>
      <c r="CX479" s="36"/>
      <c r="CY479" s="36"/>
      <c r="CZ479" s="36"/>
      <c r="DA479" s="36"/>
      <c r="DB479" s="36"/>
      <c r="DC479" s="36"/>
      <c r="DD479" s="36"/>
      <c r="DE479" s="36"/>
      <c r="DF479" s="36"/>
      <c r="DG479" s="36"/>
      <c r="DH479" s="36"/>
      <c r="DI479" s="36"/>
      <c r="DJ479" s="36"/>
      <c r="DK479" s="36"/>
      <c r="DL479" s="36"/>
      <c r="DM479" s="36"/>
      <c r="DN479" s="36"/>
      <c r="DO479" s="36"/>
      <c r="DP479" s="55"/>
    </row>
    <row r="480" spans="1:120" hidden="1" x14ac:dyDescent="0.25">
      <c r="A480" s="38">
        <v>283</v>
      </c>
      <c r="B480" s="36" t="s">
        <v>297</v>
      </c>
      <c r="C480" s="39" t="s">
        <v>92</v>
      </c>
      <c r="D480" s="39" t="s">
        <v>205</v>
      </c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9"/>
      <c r="AK480" s="39"/>
      <c r="AL480" s="39"/>
      <c r="AM480" s="39"/>
      <c r="AN480" s="39"/>
      <c r="AO480" s="39"/>
      <c r="AP480" s="39"/>
      <c r="AQ480" s="39"/>
      <c r="AR480" s="39"/>
      <c r="AS480" s="39"/>
      <c r="AT480" s="39"/>
      <c r="AU480" s="39"/>
      <c r="AV480" s="39"/>
      <c r="AW480" s="39"/>
      <c r="AX480" s="39"/>
      <c r="AY480" s="39"/>
      <c r="AZ480" s="39"/>
      <c r="BA480" s="39"/>
      <c r="BB480" s="39"/>
      <c r="BC480" s="39"/>
      <c r="BD480" s="39"/>
      <c r="BE480" s="39"/>
      <c r="BF480" s="39"/>
      <c r="BG480" s="39"/>
      <c r="BH480" s="39"/>
      <c r="BI480" s="39"/>
      <c r="BJ480" s="39"/>
      <c r="BK480" s="39"/>
      <c r="BL480" s="39"/>
      <c r="BM480" s="39"/>
      <c r="BN480" s="39"/>
      <c r="BO480" s="39"/>
      <c r="BP480" s="39"/>
      <c r="BQ480" s="39"/>
      <c r="BR480" s="39"/>
      <c r="BS480" s="39"/>
      <c r="BT480" s="39"/>
      <c r="BU480" s="39"/>
      <c r="BV480" s="39"/>
      <c r="BW480" s="39"/>
      <c r="BX480" s="39"/>
      <c r="BY480" s="39"/>
      <c r="BZ480" s="39"/>
      <c r="CA480" s="39"/>
      <c r="CB480" s="39"/>
      <c r="CC480" s="39"/>
      <c r="CD480" s="39"/>
      <c r="CE480" s="39"/>
      <c r="CF480" s="39"/>
      <c r="CG480" s="39"/>
      <c r="CH480" s="39"/>
      <c r="CI480" s="39"/>
      <c r="CJ480" s="39"/>
      <c r="CK480" s="39"/>
      <c r="CL480" s="39"/>
      <c r="CM480" s="39"/>
      <c r="CN480" s="39"/>
      <c r="CO480" s="39"/>
      <c r="CP480" s="39"/>
      <c r="CQ480" s="39"/>
      <c r="CR480" s="39"/>
      <c r="CS480" s="39"/>
      <c r="CT480" s="39"/>
      <c r="CU480" s="39"/>
      <c r="CV480" s="39"/>
      <c r="CW480" s="39"/>
      <c r="CX480" s="39"/>
      <c r="CY480" s="39"/>
      <c r="CZ480" s="39">
        <v>9</v>
      </c>
      <c r="DA480" s="39"/>
      <c r="DB480" s="39"/>
      <c r="DC480" s="39"/>
      <c r="DD480" s="39"/>
      <c r="DE480" s="39"/>
      <c r="DF480" s="39"/>
      <c r="DG480" s="39"/>
      <c r="DH480" s="39"/>
      <c r="DI480" s="39"/>
      <c r="DJ480" s="39"/>
      <c r="DK480" s="39"/>
      <c r="DL480" s="39"/>
      <c r="DM480" s="39"/>
      <c r="DN480" s="39"/>
      <c r="DO480" s="39"/>
      <c r="DP480" s="55"/>
    </row>
    <row r="481" spans="1:120" hidden="1" x14ac:dyDescent="0.25">
      <c r="A481" s="10">
        <v>30</v>
      </c>
      <c r="B481" s="2" t="s">
        <v>272</v>
      </c>
      <c r="C481" s="2" t="s">
        <v>131</v>
      </c>
      <c r="D481" s="2" t="s">
        <v>132</v>
      </c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>
        <v>9</v>
      </c>
      <c r="P481" s="2">
        <v>8.6</v>
      </c>
      <c r="Q481" s="2">
        <v>8.8000000000000007</v>
      </c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55"/>
    </row>
    <row r="482" spans="1:120" hidden="1" x14ac:dyDescent="0.25">
      <c r="A482" s="10">
        <v>16</v>
      </c>
      <c r="B482" s="2" t="s">
        <v>348</v>
      </c>
      <c r="C482" s="2" t="s">
        <v>25</v>
      </c>
      <c r="D482" s="2" t="s">
        <v>26</v>
      </c>
      <c r="E482" s="2"/>
      <c r="F482" s="2"/>
      <c r="G482" s="2"/>
      <c r="H482" s="2">
        <v>9.6</v>
      </c>
      <c r="I482" s="2">
        <v>9.6</v>
      </c>
      <c r="J482" s="2">
        <v>9.6</v>
      </c>
      <c r="K482" s="2">
        <v>10</v>
      </c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1"/>
      <c r="X482" s="1"/>
      <c r="Y482" s="1"/>
      <c r="Z482" s="1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13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55"/>
    </row>
    <row r="483" spans="1:120" hidden="1" x14ac:dyDescent="0.25">
      <c r="A483" s="10">
        <v>17</v>
      </c>
      <c r="B483" s="2" t="s">
        <v>349</v>
      </c>
      <c r="C483" s="2" t="s">
        <v>25</v>
      </c>
      <c r="D483" s="2" t="s">
        <v>26</v>
      </c>
      <c r="E483" s="8"/>
      <c r="F483" s="2"/>
      <c r="G483" s="2"/>
      <c r="H483" s="2">
        <v>8.8000000000000007</v>
      </c>
      <c r="I483" s="2">
        <v>8.6</v>
      </c>
      <c r="J483" s="2">
        <v>9.1999999999999993</v>
      </c>
      <c r="K483" s="2">
        <v>8.8000000000000007</v>
      </c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55"/>
    </row>
    <row r="484" spans="1:120" hidden="1" x14ac:dyDescent="0.25">
      <c r="A484" s="35">
        <v>63</v>
      </c>
      <c r="B484" s="36" t="s">
        <v>252</v>
      </c>
      <c r="C484" s="36" t="s">
        <v>23</v>
      </c>
      <c r="D484" s="36" t="s">
        <v>27</v>
      </c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F484" s="36"/>
      <c r="AG484" s="36"/>
      <c r="AH484" s="36"/>
      <c r="AI484" s="36"/>
      <c r="AJ484" s="36"/>
      <c r="AK484" s="36"/>
      <c r="AL484" s="36"/>
      <c r="AM484" s="36"/>
      <c r="AN484" s="36"/>
      <c r="AO484" s="36"/>
      <c r="AP484" s="36"/>
      <c r="AQ484" s="36"/>
      <c r="AR484" s="36">
        <v>9.1999999999999993</v>
      </c>
      <c r="AS484" s="36">
        <v>8.8000000000000007</v>
      </c>
      <c r="AT484" s="36">
        <v>9.6</v>
      </c>
      <c r="AU484" s="36">
        <v>9.4</v>
      </c>
      <c r="AV484" s="36"/>
      <c r="AW484" s="36"/>
      <c r="AX484" s="36"/>
      <c r="AY484" s="36"/>
      <c r="AZ484" s="36"/>
      <c r="BA484" s="36"/>
      <c r="BB484" s="36"/>
      <c r="BC484" s="36"/>
      <c r="BD484" s="36"/>
      <c r="BE484" s="36"/>
      <c r="BF484" s="36"/>
      <c r="BG484" s="36"/>
      <c r="BH484" s="36"/>
      <c r="BI484" s="36"/>
      <c r="BJ484" s="36"/>
      <c r="BK484" s="36"/>
      <c r="BL484" s="36"/>
      <c r="BM484" s="36"/>
      <c r="BN484" s="36"/>
      <c r="BO484" s="36"/>
      <c r="BP484" s="36"/>
      <c r="BQ484" s="36"/>
      <c r="BR484" s="36"/>
      <c r="BS484" s="36"/>
      <c r="BT484" s="36"/>
      <c r="BU484" s="36"/>
      <c r="BV484" s="36"/>
      <c r="BW484" s="36"/>
      <c r="BX484" s="36"/>
      <c r="BY484" s="36"/>
      <c r="BZ484" s="36"/>
      <c r="CA484" s="36"/>
      <c r="CB484" s="36"/>
      <c r="CC484" s="36"/>
      <c r="CD484" s="36"/>
      <c r="CE484" s="36"/>
      <c r="CF484" s="36"/>
      <c r="CG484" s="36"/>
      <c r="CH484" s="36"/>
      <c r="CI484" s="36"/>
      <c r="CJ484" s="36"/>
      <c r="CK484" s="36"/>
      <c r="CL484" s="36"/>
      <c r="CM484" s="36"/>
      <c r="CN484" s="36"/>
      <c r="CO484" s="36"/>
      <c r="CP484" s="36"/>
      <c r="CQ484" s="36"/>
      <c r="CR484" s="36"/>
      <c r="CS484" s="36"/>
      <c r="CT484" s="36"/>
      <c r="CU484" s="36"/>
      <c r="CV484" s="36"/>
      <c r="CW484" s="36"/>
      <c r="CX484" s="36"/>
      <c r="CY484" s="36"/>
      <c r="CZ484" s="36"/>
      <c r="DA484" s="36"/>
      <c r="DB484" s="36"/>
      <c r="DC484" s="36"/>
      <c r="DD484" s="36"/>
      <c r="DE484" s="36"/>
      <c r="DF484" s="36"/>
      <c r="DG484" s="36"/>
      <c r="DH484" s="36"/>
      <c r="DI484" s="36"/>
      <c r="DJ484" s="36"/>
      <c r="DK484" s="36"/>
      <c r="DL484" s="36"/>
      <c r="DM484" s="36"/>
      <c r="DN484" s="36"/>
      <c r="DO484" s="36"/>
      <c r="DP484" s="55"/>
    </row>
    <row r="485" spans="1:120" hidden="1" x14ac:dyDescent="0.25">
      <c r="A485" s="44">
        <v>275</v>
      </c>
      <c r="B485" s="19" t="s">
        <v>266</v>
      </c>
      <c r="C485" s="19" t="s">
        <v>23</v>
      </c>
      <c r="D485" s="19" t="s">
        <v>27</v>
      </c>
      <c r="E485" s="19"/>
      <c r="F485" s="19"/>
      <c r="G485" s="19"/>
      <c r="H485" s="19">
        <v>8.4</v>
      </c>
      <c r="I485" s="19">
        <v>8.4</v>
      </c>
      <c r="J485" s="19">
        <v>8.8000000000000007</v>
      </c>
      <c r="K485" s="19">
        <v>8.1999999999999993</v>
      </c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  <c r="CC485" s="19"/>
      <c r="CD485" s="19"/>
      <c r="CE485" s="19"/>
      <c r="CF485" s="19"/>
      <c r="CG485" s="19"/>
      <c r="CH485" s="19"/>
      <c r="CI485" s="19"/>
      <c r="CJ485" s="19"/>
      <c r="CK485" s="19"/>
      <c r="CL485" s="19"/>
      <c r="CM485" s="19"/>
      <c r="CN485" s="19"/>
      <c r="CO485" s="19"/>
      <c r="CP485" s="19"/>
      <c r="CQ485" s="19"/>
      <c r="CR485" s="19"/>
      <c r="CS485" s="19"/>
      <c r="CT485" s="19"/>
      <c r="CU485" s="19"/>
      <c r="CV485" s="19"/>
      <c r="CW485" s="19"/>
      <c r="CX485" s="19"/>
      <c r="CY485" s="19"/>
      <c r="CZ485" s="19"/>
      <c r="DA485" s="19"/>
      <c r="DB485" s="19"/>
      <c r="DC485" s="19"/>
      <c r="DD485" s="19"/>
      <c r="DE485" s="19"/>
      <c r="DF485" s="19"/>
      <c r="DG485" s="19"/>
      <c r="DH485" s="19"/>
      <c r="DI485" s="19"/>
      <c r="DJ485" s="19"/>
      <c r="DK485" s="19"/>
      <c r="DL485" s="19"/>
      <c r="DM485" s="19"/>
      <c r="DN485" s="19"/>
      <c r="DO485" s="19"/>
      <c r="DP485" s="55"/>
    </row>
    <row r="486" spans="1:120" hidden="1" x14ac:dyDescent="0.25">
      <c r="A486" s="35">
        <v>84</v>
      </c>
      <c r="B486" s="39" t="s">
        <v>271</v>
      </c>
      <c r="C486" s="39" t="s">
        <v>23</v>
      </c>
      <c r="D486" s="36" t="s">
        <v>155</v>
      </c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F486" s="36"/>
      <c r="AG486" s="36"/>
      <c r="AH486" s="36"/>
      <c r="AI486" s="36"/>
      <c r="AJ486" s="36"/>
      <c r="AK486" s="36"/>
      <c r="AL486" s="36">
        <v>8.6</v>
      </c>
      <c r="AM486" s="36">
        <v>9</v>
      </c>
      <c r="AN486" s="36"/>
      <c r="AO486" s="36"/>
      <c r="AP486" s="36"/>
      <c r="AQ486" s="36"/>
      <c r="AR486" s="36"/>
      <c r="AS486" s="36"/>
      <c r="AT486" s="36"/>
      <c r="AU486" s="36"/>
      <c r="AV486" s="36"/>
      <c r="AW486" s="36"/>
      <c r="AX486" s="36"/>
      <c r="AY486" s="36"/>
      <c r="AZ486" s="36"/>
      <c r="BA486" s="36"/>
      <c r="BB486" s="36"/>
      <c r="BC486" s="36"/>
      <c r="BD486" s="36"/>
      <c r="BE486" s="36"/>
      <c r="BF486" s="36"/>
      <c r="BG486" s="36"/>
      <c r="BH486" s="36"/>
      <c r="BI486" s="36"/>
      <c r="BJ486" s="36"/>
      <c r="BK486" s="36"/>
      <c r="BL486" s="36"/>
      <c r="BM486" s="36"/>
      <c r="BN486" s="36"/>
      <c r="BO486" s="36"/>
      <c r="BP486" s="36"/>
      <c r="BQ486" s="36"/>
      <c r="BR486" s="36"/>
      <c r="BS486" s="36"/>
      <c r="BT486" s="36"/>
      <c r="BU486" s="36"/>
      <c r="BV486" s="36"/>
      <c r="BW486" s="36"/>
      <c r="BX486" s="36"/>
      <c r="BY486" s="36"/>
      <c r="BZ486" s="36"/>
      <c r="CA486" s="36"/>
      <c r="CB486" s="36"/>
      <c r="CC486" s="36"/>
      <c r="CD486" s="36"/>
      <c r="CE486" s="36"/>
      <c r="CF486" s="36"/>
      <c r="CG486" s="36"/>
      <c r="CH486" s="36"/>
      <c r="CI486" s="36"/>
      <c r="CJ486" s="36"/>
      <c r="CK486" s="36"/>
      <c r="CL486" s="36"/>
      <c r="CM486" s="36"/>
      <c r="CN486" s="36"/>
      <c r="CO486" s="36"/>
      <c r="CP486" s="36"/>
      <c r="CQ486" s="36"/>
      <c r="CR486" s="36"/>
      <c r="CS486" s="36"/>
      <c r="CT486" s="36"/>
      <c r="CU486" s="36"/>
      <c r="CV486" s="36"/>
      <c r="CW486" s="36"/>
      <c r="CX486" s="36"/>
      <c r="CY486" s="36"/>
      <c r="CZ486" s="36"/>
      <c r="DA486" s="36"/>
      <c r="DB486" s="36"/>
      <c r="DC486" s="36"/>
      <c r="DD486" s="36"/>
      <c r="DE486" s="36"/>
      <c r="DF486" s="36"/>
      <c r="DG486" s="36"/>
      <c r="DH486" s="36"/>
      <c r="DI486" s="36"/>
      <c r="DJ486" s="36"/>
      <c r="DK486" s="36"/>
      <c r="DL486" s="36"/>
      <c r="DM486" s="36"/>
      <c r="DN486" s="36"/>
      <c r="DO486" s="36"/>
      <c r="DP486" s="55"/>
    </row>
    <row r="487" spans="1:120" hidden="1" x14ac:dyDescent="0.25">
      <c r="A487" s="44">
        <v>13</v>
      </c>
      <c r="B487" s="19" t="s">
        <v>281</v>
      </c>
      <c r="C487" s="19" t="s">
        <v>23</v>
      </c>
      <c r="D487" s="19" t="s">
        <v>116</v>
      </c>
      <c r="E487" s="19"/>
      <c r="F487" s="19"/>
      <c r="G487" s="19"/>
      <c r="H487" s="19">
        <v>8.8000000000000007</v>
      </c>
      <c r="I487" s="19">
        <v>8.4</v>
      </c>
      <c r="J487" s="19">
        <v>9.6</v>
      </c>
      <c r="K487" s="19">
        <v>8.4</v>
      </c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  <c r="CC487" s="19"/>
      <c r="CD487" s="19"/>
      <c r="CE487" s="19"/>
      <c r="CF487" s="19"/>
      <c r="CG487" s="19"/>
      <c r="CH487" s="19"/>
      <c r="CI487" s="19"/>
      <c r="CJ487" s="19"/>
      <c r="CK487" s="19"/>
      <c r="CL487" s="19"/>
      <c r="CM487" s="19"/>
      <c r="CN487" s="19"/>
      <c r="CO487" s="19"/>
      <c r="CP487" s="19"/>
      <c r="CQ487" s="19"/>
      <c r="CR487" s="19"/>
      <c r="CS487" s="19"/>
      <c r="CT487" s="19"/>
      <c r="CU487" s="19"/>
      <c r="CV487" s="19"/>
      <c r="CW487" s="19"/>
      <c r="CX487" s="19"/>
      <c r="CY487" s="19"/>
      <c r="CZ487" s="19"/>
      <c r="DA487" s="19"/>
      <c r="DB487" s="19"/>
      <c r="DC487" s="19"/>
      <c r="DD487" s="19"/>
      <c r="DE487" s="19"/>
      <c r="DF487" s="19"/>
      <c r="DG487" s="19"/>
      <c r="DH487" s="19"/>
      <c r="DI487" s="19"/>
      <c r="DJ487" s="19"/>
      <c r="DK487" s="19"/>
      <c r="DL487" s="19"/>
      <c r="DM487" s="19"/>
      <c r="DN487" s="19"/>
      <c r="DO487" s="19"/>
      <c r="DP487" s="55"/>
    </row>
    <row r="488" spans="1:120" hidden="1" x14ac:dyDescent="0.25">
      <c r="A488" s="10">
        <v>27</v>
      </c>
      <c r="B488" s="2" t="s">
        <v>284</v>
      </c>
      <c r="C488" s="19" t="s">
        <v>23</v>
      </c>
      <c r="D488" s="2" t="s">
        <v>130</v>
      </c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>
        <v>9</v>
      </c>
      <c r="P488" s="2">
        <v>9.4</v>
      </c>
      <c r="Q488" s="2">
        <v>9.6</v>
      </c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55"/>
    </row>
    <row r="489" spans="1:120" hidden="1" x14ac:dyDescent="0.25">
      <c r="A489" s="38">
        <v>72</v>
      </c>
      <c r="B489" s="39" t="s">
        <v>221</v>
      </c>
      <c r="C489" s="39" t="s">
        <v>23</v>
      </c>
      <c r="D489" s="39" t="s">
        <v>24</v>
      </c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39"/>
      <c r="AK489" s="39"/>
      <c r="AL489" s="39"/>
      <c r="AM489" s="39"/>
      <c r="AN489" s="39">
        <v>8.6</v>
      </c>
      <c r="AO489" s="39">
        <v>8.4</v>
      </c>
      <c r="AP489" s="39">
        <v>9</v>
      </c>
      <c r="AQ489" s="39">
        <v>8.4</v>
      </c>
      <c r="AR489" s="39"/>
      <c r="AS489" s="39"/>
      <c r="AT489" s="39"/>
      <c r="AU489" s="39"/>
      <c r="AV489" s="39"/>
      <c r="AW489" s="39"/>
      <c r="AX489" s="39"/>
      <c r="AY489" s="39"/>
      <c r="AZ489" s="39"/>
      <c r="BA489" s="39"/>
      <c r="BB489" s="39"/>
      <c r="BC489" s="39"/>
      <c r="BD489" s="39"/>
      <c r="BE489" s="39"/>
      <c r="BF489" s="39"/>
      <c r="BG489" s="39"/>
      <c r="BH489" s="39"/>
      <c r="BI489" s="39"/>
      <c r="BJ489" s="39"/>
      <c r="BK489" s="39"/>
      <c r="BL489" s="39"/>
      <c r="BM489" s="39"/>
      <c r="BN489" s="39"/>
      <c r="BO489" s="39"/>
      <c r="BP489" s="39"/>
      <c r="BQ489" s="39"/>
      <c r="BR489" s="39"/>
      <c r="BS489" s="39"/>
      <c r="BT489" s="39"/>
      <c r="BU489" s="39"/>
      <c r="BV489" s="39"/>
      <c r="BW489" s="39"/>
      <c r="BX489" s="39"/>
      <c r="BY489" s="39"/>
      <c r="BZ489" s="39"/>
      <c r="CA489" s="39"/>
      <c r="CB489" s="39"/>
      <c r="CC489" s="39"/>
      <c r="CD489" s="39"/>
      <c r="CE489" s="39"/>
      <c r="CF489" s="39"/>
      <c r="CG489" s="39"/>
      <c r="CH489" s="39"/>
      <c r="CI489" s="39"/>
      <c r="CJ489" s="39"/>
      <c r="CK489" s="39"/>
      <c r="CL489" s="39"/>
      <c r="CM489" s="39"/>
      <c r="CN489" s="39"/>
      <c r="CO489" s="39"/>
      <c r="CP489" s="39"/>
      <c r="CQ489" s="39"/>
      <c r="CR489" s="39"/>
      <c r="CS489" s="39"/>
      <c r="CT489" s="39"/>
      <c r="CU489" s="39"/>
      <c r="CV489" s="39"/>
      <c r="CW489" s="39"/>
      <c r="CX489" s="39"/>
      <c r="CY489" s="39"/>
      <c r="CZ489" s="39"/>
      <c r="DA489" s="39"/>
      <c r="DB489" s="39"/>
      <c r="DC489" s="39"/>
      <c r="DD489" s="39"/>
      <c r="DE489" s="39"/>
      <c r="DF489" s="39"/>
      <c r="DG489" s="39"/>
      <c r="DH489" s="39"/>
      <c r="DI489" s="39"/>
      <c r="DJ489" s="39"/>
      <c r="DK489" s="39"/>
      <c r="DL489" s="39"/>
      <c r="DM489" s="39"/>
      <c r="DN489" s="39"/>
      <c r="DO489" s="39"/>
      <c r="DP489" s="58"/>
    </row>
    <row r="490" spans="1:120" hidden="1" x14ac:dyDescent="0.25">
      <c r="A490" s="10">
        <v>41</v>
      </c>
      <c r="B490" s="2" t="s">
        <v>299</v>
      </c>
      <c r="C490" s="19" t="s">
        <v>23</v>
      </c>
      <c r="D490" s="2" t="s">
        <v>130</v>
      </c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>
        <v>9.8000000000000007</v>
      </c>
      <c r="P490" s="2">
        <v>9.6</v>
      </c>
      <c r="Q490" s="2">
        <v>9.1999999999999993</v>
      </c>
      <c r="R490" s="2"/>
      <c r="S490" s="2"/>
      <c r="T490" s="2"/>
      <c r="U490" s="2"/>
      <c r="V490" s="2"/>
      <c r="W490" s="1"/>
      <c r="X490" s="1"/>
      <c r="Y490" s="1"/>
      <c r="Z490" s="1"/>
      <c r="AA490" s="2"/>
      <c r="AB490" s="11"/>
      <c r="AC490" s="12"/>
      <c r="AD490" s="12"/>
      <c r="AE490" s="1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56"/>
    </row>
    <row r="491" spans="1:120" hidden="1" x14ac:dyDescent="0.25">
      <c r="A491" s="38">
        <v>75</v>
      </c>
      <c r="B491" s="39" t="s">
        <v>300</v>
      </c>
      <c r="C491" s="39" t="s">
        <v>23</v>
      </c>
      <c r="D491" s="39" t="s">
        <v>34</v>
      </c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39"/>
      <c r="AK491" s="39"/>
      <c r="AL491" s="39"/>
      <c r="AM491" s="39"/>
      <c r="AN491" s="39"/>
      <c r="AO491" s="39"/>
      <c r="AP491" s="39"/>
      <c r="AQ491" s="39"/>
      <c r="AR491" s="39">
        <v>8.4</v>
      </c>
      <c r="AS491" s="39">
        <v>8.4</v>
      </c>
      <c r="AT491" s="39">
        <v>8.4</v>
      </c>
      <c r="AU491" s="39">
        <v>9</v>
      </c>
      <c r="AV491" s="39"/>
      <c r="AW491" s="39"/>
      <c r="AX491" s="39"/>
      <c r="AY491" s="39"/>
      <c r="AZ491" s="39"/>
      <c r="BA491" s="39"/>
      <c r="BB491" s="39"/>
      <c r="BC491" s="39"/>
      <c r="BD491" s="39"/>
      <c r="BE491" s="39"/>
      <c r="BF491" s="39"/>
      <c r="BG491" s="39"/>
      <c r="BH491" s="39"/>
      <c r="BI491" s="39"/>
      <c r="BJ491" s="39"/>
      <c r="BK491" s="39"/>
      <c r="BL491" s="39"/>
      <c r="BM491" s="39"/>
      <c r="BN491" s="39"/>
      <c r="BO491" s="39"/>
      <c r="BP491" s="39"/>
      <c r="BQ491" s="39"/>
      <c r="BR491" s="39"/>
      <c r="BS491" s="39"/>
      <c r="BT491" s="39"/>
      <c r="BU491" s="39"/>
      <c r="BV491" s="39"/>
      <c r="BW491" s="39"/>
      <c r="BX491" s="39"/>
      <c r="BY491" s="39"/>
      <c r="BZ491" s="39"/>
      <c r="CA491" s="39"/>
      <c r="CB491" s="39"/>
      <c r="CC491" s="39"/>
      <c r="CD491" s="39"/>
      <c r="CE491" s="39"/>
      <c r="CF491" s="39"/>
      <c r="CG491" s="39"/>
      <c r="CH491" s="39"/>
      <c r="CI491" s="39"/>
      <c r="CJ491" s="39"/>
      <c r="CK491" s="39"/>
      <c r="CL491" s="39"/>
      <c r="CM491" s="39"/>
      <c r="CN491" s="39"/>
      <c r="CO491" s="39"/>
      <c r="CP491" s="39"/>
      <c r="CQ491" s="39"/>
      <c r="CR491" s="39"/>
      <c r="CS491" s="39"/>
      <c r="CT491" s="39"/>
      <c r="CU491" s="39"/>
      <c r="CV491" s="39"/>
      <c r="CW491" s="39"/>
      <c r="CX491" s="39"/>
      <c r="CY491" s="39"/>
      <c r="CZ491" s="39"/>
      <c r="DA491" s="39"/>
      <c r="DB491" s="39"/>
      <c r="DC491" s="39"/>
      <c r="DD491" s="39"/>
      <c r="DE491" s="39"/>
      <c r="DF491" s="39"/>
      <c r="DG491" s="39"/>
      <c r="DH491" s="39"/>
      <c r="DI491" s="39"/>
      <c r="DJ491" s="39"/>
      <c r="DK491" s="39"/>
      <c r="DL491" s="39"/>
      <c r="DM491" s="39"/>
      <c r="DN491" s="39"/>
      <c r="DO491" s="39"/>
      <c r="DP491" s="58"/>
    </row>
    <row r="492" spans="1:120" hidden="1" x14ac:dyDescent="0.25">
      <c r="A492" s="38">
        <v>82</v>
      </c>
      <c r="B492" s="39" t="s">
        <v>308</v>
      </c>
      <c r="C492" s="39" t="s">
        <v>23</v>
      </c>
      <c r="D492" s="39" t="s">
        <v>155</v>
      </c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39"/>
      <c r="AK492" s="39"/>
      <c r="AL492" s="39"/>
      <c r="AM492" s="39"/>
      <c r="AN492" s="39"/>
      <c r="AO492" s="39"/>
      <c r="AP492" s="39"/>
      <c r="AQ492" s="39"/>
      <c r="AR492" s="39">
        <v>9</v>
      </c>
      <c r="AS492" s="39">
        <v>8.6</v>
      </c>
      <c r="AT492" s="39">
        <v>9</v>
      </c>
      <c r="AU492" s="39">
        <v>9.1999999999999993</v>
      </c>
      <c r="AV492" s="39"/>
      <c r="AW492" s="39"/>
      <c r="AX492" s="39"/>
      <c r="AY492" s="39"/>
      <c r="AZ492" s="39"/>
      <c r="BA492" s="39"/>
      <c r="BB492" s="39"/>
      <c r="BC492" s="39"/>
      <c r="BD492" s="39"/>
      <c r="BE492" s="39"/>
      <c r="BF492" s="39"/>
      <c r="BG492" s="39"/>
      <c r="BH492" s="39"/>
      <c r="BI492" s="39"/>
      <c r="BJ492" s="39"/>
      <c r="BK492" s="39"/>
      <c r="BL492" s="39"/>
      <c r="BM492" s="39"/>
      <c r="BN492" s="39"/>
      <c r="BO492" s="39"/>
      <c r="BP492" s="39"/>
      <c r="BQ492" s="39"/>
      <c r="BR492" s="39"/>
      <c r="BS492" s="39"/>
      <c r="BT492" s="39"/>
      <c r="BU492" s="39"/>
      <c r="BV492" s="39"/>
      <c r="BW492" s="39"/>
      <c r="BX492" s="39"/>
      <c r="BY492" s="39"/>
      <c r="BZ492" s="39"/>
      <c r="CA492" s="39"/>
      <c r="CB492" s="39"/>
      <c r="CC492" s="39"/>
      <c r="CD492" s="39"/>
      <c r="CE492" s="39"/>
      <c r="CF492" s="39"/>
      <c r="CG492" s="39"/>
      <c r="CH492" s="39"/>
      <c r="CI492" s="39"/>
      <c r="CJ492" s="39"/>
      <c r="CK492" s="39"/>
      <c r="CL492" s="39"/>
      <c r="CM492" s="39"/>
      <c r="CN492" s="39"/>
      <c r="CO492" s="39"/>
      <c r="CP492" s="39"/>
      <c r="CQ492" s="39"/>
      <c r="CR492" s="39"/>
      <c r="CS492" s="39"/>
      <c r="CT492" s="39"/>
      <c r="CU492" s="39"/>
      <c r="CV492" s="39"/>
      <c r="CW492" s="39"/>
      <c r="CX492" s="39"/>
      <c r="CY492" s="39"/>
      <c r="CZ492" s="39"/>
      <c r="DA492" s="39"/>
      <c r="DB492" s="39"/>
      <c r="DC492" s="39"/>
      <c r="DD492" s="39"/>
      <c r="DE492" s="39"/>
      <c r="DF492" s="39"/>
      <c r="DG492" s="39"/>
      <c r="DH492" s="39"/>
      <c r="DI492" s="39"/>
      <c r="DJ492" s="39"/>
      <c r="DK492" s="39"/>
      <c r="DL492" s="39"/>
      <c r="DM492" s="39"/>
      <c r="DN492" s="39"/>
      <c r="DO492" s="39"/>
      <c r="DP492" s="55"/>
    </row>
    <row r="493" spans="1:120" hidden="1" x14ac:dyDescent="0.25">
      <c r="A493" s="38">
        <v>281</v>
      </c>
      <c r="B493" s="39" t="s">
        <v>331</v>
      </c>
      <c r="C493" s="39" t="s">
        <v>23</v>
      </c>
      <c r="D493" s="39" t="s">
        <v>33</v>
      </c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9"/>
      <c r="AK493" s="39"/>
      <c r="AL493" s="39"/>
      <c r="AM493" s="39"/>
      <c r="AN493" s="39"/>
      <c r="AO493" s="39"/>
      <c r="AP493" s="39"/>
      <c r="AQ493" s="39"/>
      <c r="AR493" s="39">
        <v>8.1999999999999993</v>
      </c>
      <c r="AS493" s="39">
        <v>8.1999999999999993</v>
      </c>
      <c r="AT493" s="39">
        <v>8</v>
      </c>
      <c r="AU493" s="39">
        <v>8</v>
      </c>
      <c r="AV493" s="39"/>
      <c r="AW493" s="39"/>
      <c r="AX493" s="39"/>
      <c r="AY493" s="39"/>
      <c r="AZ493" s="39"/>
      <c r="BA493" s="39"/>
      <c r="BB493" s="39"/>
      <c r="BC493" s="39"/>
      <c r="BD493" s="39"/>
      <c r="BE493" s="39"/>
      <c r="BF493" s="39"/>
      <c r="BG493" s="39"/>
      <c r="BH493" s="39"/>
      <c r="BI493" s="39"/>
      <c r="BJ493" s="39"/>
      <c r="BK493" s="39"/>
      <c r="BL493" s="39"/>
      <c r="BM493" s="39"/>
      <c r="BN493" s="39"/>
      <c r="BO493" s="39"/>
      <c r="BP493" s="39"/>
      <c r="BQ493" s="39"/>
      <c r="BR493" s="39"/>
      <c r="BS493" s="39"/>
      <c r="BT493" s="39"/>
      <c r="BU493" s="39"/>
      <c r="BV493" s="39"/>
      <c r="BW493" s="39"/>
      <c r="BX493" s="39"/>
      <c r="BY493" s="39"/>
      <c r="BZ493" s="39"/>
      <c r="CA493" s="39"/>
      <c r="CB493" s="39"/>
      <c r="CC493" s="39"/>
      <c r="CD493" s="39"/>
      <c r="CE493" s="39"/>
      <c r="CF493" s="39"/>
      <c r="CG493" s="39"/>
      <c r="CH493" s="39"/>
      <c r="CI493" s="39"/>
      <c r="CJ493" s="39"/>
      <c r="CK493" s="39"/>
      <c r="CL493" s="39"/>
      <c r="CM493" s="39"/>
      <c r="CN493" s="39"/>
      <c r="CO493" s="39"/>
      <c r="CP493" s="39"/>
      <c r="CQ493" s="39"/>
      <c r="CR493" s="39"/>
      <c r="CS493" s="39"/>
      <c r="CT493" s="39"/>
      <c r="CU493" s="39"/>
      <c r="CV493" s="39"/>
      <c r="CW493" s="39"/>
      <c r="CX493" s="39"/>
      <c r="CY493" s="39"/>
      <c r="CZ493" s="39"/>
      <c r="DA493" s="39"/>
      <c r="DB493" s="39"/>
      <c r="DC493" s="39"/>
      <c r="DD493" s="39"/>
      <c r="DE493" s="39"/>
      <c r="DF493" s="39"/>
      <c r="DG493" s="39"/>
      <c r="DH493" s="39"/>
      <c r="DI493" s="39"/>
      <c r="DJ493" s="39"/>
      <c r="DK493" s="39"/>
      <c r="DL493" s="39"/>
      <c r="DM493" s="39"/>
      <c r="DN493" s="39"/>
      <c r="DO493" s="39"/>
      <c r="DP493" s="55"/>
    </row>
    <row r="494" spans="1:120" hidden="1" x14ac:dyDescent="0.25">
      <c r="A494" s="10">
        <v>28</v>
      </c>
      <c r="B494" s="2" t="s">
        <v>333</v>
      </c>
      <c r="C494" s="19" t="s">
        <v>23</v>
      </c>
      <c r="D494" s="2" t="s">
        <v>27</v>
      </c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>
        <v>8.1999999999999993</v>
      </c>
      <c r="P494" s="2">
        <v>8.4</v>
      </c>
      <c r="Q494" s="2">
        <v>8.4</v>
      </c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55"/>
    </row>
    <row r="495" spans="1:120" hidden="1" x14ac:dyDescent="0.25">
      <c r="A495" s="10">
        <v>34</v>
      </c>
      <c r="B495" s="2" t="s">
        <v>335</v>
      </c>
      <c r="C495" s="19" t="s">
        <v>23</v>
      </c>
      <c r="D495" s="2" t="s">
        <v>27</v>
      </c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>
        <v>8.4</v>
      </c>
      <c r="P495" s="2">
        <v>8.1999999999999993</v>
      </c>
      <c r="Q495" s="2">
        <v>8.6</v>
      </c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55"/>
    </row>
    <row r="496" spans="1:120" hidden="1" x14ac:dyDescent="0.25">
      <c r="A496" s="10">
        <v>34</v>
      </c>
      <c r="B496" s="2" t="s">
        <v>216</v>
      </c>
      <c r="C496" s="19" t="s">
        <v>23</v>
      </c>
      <c r="D496" s="2" t="s">
        <v>27</v>
      </c>
      <c r="E496" s="2"/>
      <c r="F496" s="2"/>
      <c r="G496" s="2"/>
      <c r="H496" s="2"/>
      <c r="I496" s="2"/>
      <c r="J496" s="2"/>
      <c r="K496" s="2"/>
      <c r="L496" s="2">
        <v>8.4</v>
      </c>
      <c r="M496" s="2">
        <v>8</v>
      </c>
      <c r="N496" s="2">
        <v>8.4</v>
      </c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55"/>
    </row>
    <row r="497" spans="1:120" hidden="1" x14ac:dyDescent="0.25">
      <c r="A497" s="35">
        <v>55</v>
      </c>
      <c r="B497" s="36" t="s">
        <v>336</v>
      </c>
      <c r="C497" s="39" t="s">
        <v>23</v>
      </c>
      <c r="D497" s="36" t="s">
        <v>154</v>
      </c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F497" s="36"/>
      <c r="AG497" s="36"/>
      <c r="AH497" s="36"/>
      <c r="AI497" s="36"/>
      <c r="AJ497" s="36"/>
      <c r="AK497" s="36"/>
      <c r="AL497" s="36">
        <v>9.1999999999999993</v>
      </c>
      <c r="AM497" s="36">
        <v>9.6</v>
      </c>
      <c r="AN497" s="36"/>
      <c r="AO497" s="36"/>
      <c r="AP497" s="36"/>
      <c r="AQ497" s="36"/>
      <c r="AR497" s="36"/>
      <c r="AS497" s="36"/>
      <c r="AT497" s="36"/>
      <c r="AU497" s="36"/>
      <c r="AV497" s="36"/>
      <c r="AW497" s="36"/>
      <c r="AX497" s="36"/>
      <c r="AY497" s="36"/>
      <c r="AZ497" s="36"/>
      <c r="BA497" s="36"/>
      <c r="BB497" s="36"/>
      <c r="BC497" s="36"/>
      <c r="BD497" s="36"/>
      <c r="BE497" s="36"/>
      <c r="BF497" s="36"/>
      <c r="BG497" s="36"/>
      <c r="BH497" s="36"/>
      <c r="BI497" s="36"/>
      <c r="BJ497" s="36"/>
      <c r="BK497" s="36"/>
      <c r="BL497" s="36"/>
      <c r="BM497" s="36"/>
      <c r="BN497" s="36"/>
      <c r="BO497" s="36"/>
      <c r="BP497" s="36"/>
      <c r="BQ497" s="36"/>
      <c r="BR497" s="36"/>
      <c r="BS497" s="36"/>
      <c r="BT497" s="36"/>
      <c r="BU497" s="36"/>
      <c r="BV497" s="36"/>
      <c r="BW497" s="36"/>
      <c r="BX497" s="36"/>
      <c r="BY497" s="36"/>
      <c r="BZ497" s="36"/>
      <c r="CA497" s="36"/>
      <c r="CB497" s="36"/>
      <c r="CC497" s="36"/>
      <c r="CD497" s="36"/>
      <c r="CE497" s="36"/>
      <c r="CF497" s="36"/>
      <c r="CG497" s="36"/>
      <c r="CH497" s="36"/>
      <c r="CI497" s="36"/>
      <c r="CJ497" s="36"/>
      <c r="CK497" s="36"/>
      <c r="CL497" s="36"/>
      <c r="CM497" s="36"/>
      <c r="CN497" s="36"/>
      <c r="CO497" s="36"/>
      <c r="CP497" s="36"/>
      <c r="CQ497" s="36"/>
      <c r="CR497" s="36"/>
      <c r="CS497" s="36"/>
      <c r="CT497" s="36"/>
      <c r="CU497" s="36"/>
      <c r="CV497" s="36"/>
      <c r="CW497" s="36"/>
      <c r="CX497" s="36"/>
      <c r="CY497" s="36"/>
      <c r="CZ497" s="36"/>
      <c r="DA497" s="36"/>
      <c r="DB497" s="36"/>
      <c r="DC497" s="36"/>
      <c r="DD497" s="36"/>
      <c r="DE497" s="36"/>
      <c r="DF497" s="36"/>
      <c r="DG497" s="36"/>
      <c r="DH497" s="36"/>
      <c r="DI497" s="36"/>
      <c r="DJ497" s="36"/>
      <c r="DK497" s="36"/>
      <c r="DL497" s="36"/>
      <c r="DM497" s="36"/>
      <c r="DN497" s="36"/>
      <c r="DO497" s="36"/>
      <c r="DP497" s="55"/>
    </row>
    <row r="498" spans="1:120" hidden="1" x14ac:dyDescent="0.25">
      <c r="A498" s="38">
        <v>81</v>
      </c>
      <c r="B498" s="39" t="s">
        <v>345</v>
      </c>
      <c r="C498" s="39" t="s">
        <v>23</v>
      </c>
      <c r="D498" s="39" t="s">
        <v>39</v>
      </c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39"/>
      <c r="AK498" s="39"/>
      <c r="AL498" s="39">
        <v>9</v>
      </c>
      <c r="AM498" s="39">
        <v>9.6</v>
      </c>
      <c r="AN498" s="39"/>
      <c r="AO498" s="39"/>
      <c r="AP498" s="39"/>
      <c r="AQ498" s="39"/>
      <c r="AR498" s="39"/>
      <c r="AS498" s="39"/>
      <c r="AT498" s="39"/>
      <c r="AU498" s="39"/>
      <c r="AV498" s="39"/>
      <c r="AW498" s="39"/>
      <c r="AX498" s="39"/>
      <c r="AY498" s="39"/>
      <c r="AZ498" s="39"/>
      <c r="BA498" s="39"/>
      <c r="BB498" s="39"/>
      <c r="BC498" s="39"/>
      <c r="BD498" s="39"/>
      <c r="BE498" s="39"/>
      <c r="BF498" s="39"/>
      <c r="BG498" s="39"/>
      <c r="BH498" s="39"/>
      <c r="BI498" s="39"/>
      <c r="BJ498" s="39"/>
      <c r="BK498" s="39"/>
      <c r="BL498" s="39"/>
      <c r="BM498" s="39"/>
      <c r="BN498" s="39"/>
      <c r="BO498" s="39"/>
      <c r="BP498" s="39"/>
      <c r="BQ498" s="39"/>
      <c r="BR498" s="39"/>
      <c r="BS498" s="39"/>
      <c r="BT498" s="39"/>
      <c r="BU498" s="39"/>
      <c r="BV498" s="39"/>
      <c r="BW498" s="39"/>
      <c r="BX498" s="39"/>
      <c r="BY498" s="39"/>
      <c r="BZ498" s="39"/>
      <c r="CA498" s="39"/>
      <c r="CB498" s="39"/>
      <c r="CC498" s="39"/>
      <c r="CD498" s="39"/>
      <c r="CE498" s="39"/>
      <c r="CF498" s="39"/>
      <c r="CG498" s="39"/>
      <c r="CH498" s="39"/>
      <c r="CI498" s="39"/>
      <c r="CJ498" s="39"/>
      <c r="CK498" s="39"/>
      <c r="CL498" s="39"/>
      <c r="CM498" s="39"/>
      <c r="CN498" s="39"/>
      <c r="CO498" s="39"/>
      <c r="CP498" s="39"/>
      <c r="CQ498" s="39"/>
      <c r="CR498" s="39"/>
      <c r="CS498" s="39"/>
      <c r="CT498" s="39"/>
      <c r="CU498" s="39"/>
      <c r="CV498" s="39"/>
      <c r="CW498" s="39"/>
      <c r="CX498" s="39"/>
      <c r="CY498" s="39"/>
      <c r="CZ498" s="39"/>
      <c r="DA498" s="39"/>
      <c r="DB498" s="39"/>
      <c r="DC498" s="39"/>
      <c r="DD498" s="39"/>
      <c r="DE498" s="39"/>
      <c r="DF498" s="39"/>
      <c r="DG498" s="39"/>
      <c r="DH498" s="39"/>
      <c r="DI498" s="39"/>
      <c r="DJ498" s="39"/>
      <c r="DK498" s="39"/>
      <c r="DL498" s="39"/>
      <c r="DM498" s="39"/>
      <c r="DN498" s="39"/>
      <c r="DO498" s="39"/>
      <c r="DP498" s="55"/>
    </row>
    <row r="499" spans="1:120" hidden="1" x14ac:dyDescent="0.25">
      <c r="A499" s="10">
        <v>4</v>
      </c>
      <c r="B499" s="2" t="s">
        <v>274</v>
      </c>
      <c r="C499" s="19" t="s">
        <v>127</v>
      </c>
      <c r="D499" s="2" t="s">
        <v>129</v>
      </c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>
        <v>8</v>
      </c>
      <c r="P499" s="2">
        <v>8.1999999999999993</v>
      </c>
      <c r="Q499" s="2">
        <v>8.8000000000000007</v>
      </c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14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55"/>
    </row>
    <row r="500" spans="1:120" hidden="1" x14ac:dyDescent="0.25">
      <c r="A500" s="44">
        <v>23</v>
      </c>
      <c r="B500" s="19" t="s">
        <v>277</v>
      </c>
      <c r="C500" s="19" t="s">
        <v>127</v>
      </c>
      <c r="D500" s="19" t="s">
        <v>129</v>
      </c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>
        <v>7.8</v>
      </c>
      <c r="P500" s="19">
        <v>7.8</v>
      </c>
      <c r="Q500" s="19">
        <v>8.1999999999999993</v>
      </c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  <c r="BH500" s="19"/>
      <c r="BI500" s="19"/>
      <c r="BJ500" s="19"/>
      <c r="BK500" s="19"/>
      <c r="BL500" s="19"/>
      <c r="BM500" s="19"/>
      <c r="BN500" s="19"/>
      <c r="BO500" s="19"/>
      <c r="BP500" s="19"/>
      <c r="BQ500" s="19"/>
      <c r="BR500" s="19"/>
      <c r="BS500" s="19"/>
      <c r="BT500" s="19"/>
      <c r="BU500" s="19"/>
      <c r="BV500" s="19"/>
      <c r="BW500" s="19"/>
      <c r="BX500" s="19"/>
      <c r="BY500" s="19"/>
      <c r="BZ500" s="19"/>
      <c r="CA500" s="19"/>
      <c r="CB500" s="19"/>
      <c r="CC500" s="19"/>
      <c r="CD500" s="19"/>
      <c r="CE500" s="19"/>
      <c r="CF500" s="19"/>
      <c r="CG500" s="19"/>
      <c r="CH500" s="19"/>
      <c r="CI500" s="19"/>
      <c r="CJ500" s="19"/>
      <c r="CK500" s="19"/>
      <c r="CL500" s="48"/>
      <c r="CM500" s="19"/>
      <c r="CN500" s="19"/>
      <c r="CO500" s="19"/>
      <c r="CP500" s="19"/>
      <c r="CQ500" s="19"/>
      <c r="CR500" s="19"/>
      <c r="CS500" s="19"/>
      <c r="CT500" s="19"/>
      <c r="CU500" s="19"/>
      <c r="CV500" s="19"/>
      <c r="CW500" s="19"/>
      <c r="CX500" s="19"/>
      <c r="CY500" s="19"/>
      <c r="CZ500" s="19"/>
      <c r="DA500" s="19"/>
      <c r="DB500" s="19"/>
      <c r="DC500" s="19"/>
      <c r="DD500" s="19"/>
      <c r="DE500" s="19"/>
      <c r="DF500" s="19"/>
      <c r="DG500" s="19"/>
      <c r="DH500" s="19"/>
      <c r="DI500" s="19"/>
      <c r="DJ500" s="19"/>
      <c r="DK500" s="19"/>
      <c r="DL500" s="19"/>
      <c r="DM500" s="19"/>
      <c r="DN500" s="19"/>
      <c r="DO500" s="19"/>
      <c r="DP500" s="55"/>
    </row>
    <row r="501" spans="1:120" hidden="1" x14ac:dyDescent="0.25">
      <c r="A501" s="10">
        <v>1</v>
      </c>
      <c r="B501" s="2" t="s">
        <v>332</v>
      </c>
      <c r="C501" s="19" t="s">
        <v>127</v>
      </c>
      <c r="D501" s="2" t="s">
        <v>128</v>
      </c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>
        <v>8.1999999999999993</v>
      </c>
      <c r="P501" s="2">
        <v>8.1999999999999993</v>
      </c>
      <c r="Q501" s="2">
        <v>8.1999999999999993</v>
      </c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14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55"/>
    </row>
    <row r="502" spans="1:120" hidden="1" x14ac:dyDescent="0.25">
      <c r="A502" s="10">
        <v>24</v>
      </c>
      <c r="B502" s="2" t="s">
        <v>337</v>
      </c>
      <c r="C502" s="19" t="s">
        <v>127</v>
      </c>
      <c r="D502" s="2" t="s">
        <v>129</v>
      </c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>
        <v>7.8</v>
      </c>
      <c r="P502" s="2">
        <v>7.8</v>
      </c>
      <c r="Q502" s="2">
        <v>8.1999999999999993</v>
      </c>
      <c r="R502" s="2"/>
      <c r="S502" s="2"/>
      <c r="T502" s="2"/>
      <c r="U502" s="2"/>
      <c r="V502" s="2"/>
      <c r="W502" s="1"/>
      <c r="X502" s="1"/>
      <c r="Y502" s="1"/>
      <c r="Z502" s="1"/>
      <c r="AA502" s="2"/>
      <c r="AB502" s="11"/>
      <c r="AC502" s="12"/>
      <c r="AD502" s="12"/>
      <c r="AE502" s="1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55"/>
    </row>
    <row r="503" spans="1:120" hidden="1" x14ac:dyDescent="0.25">
      <c r="A503" s="10">
        <v>11</v>
      </c>
      <c r="B503" s="2" t="s">
        <v>359</v>
      </c>
      <c r="C503" s="19" t="s">
        <v>127</v>
      </c>
      <c r="D503" s="2" t="s">
        <v>129</v>
      </c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>
        <v>8</v>
      </c>
      <c r="P503" s="2">
        <v>7.6</v>
      </c>
      <c r="Q503" s="2">
        <v>8</v>
      </c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55"/>
    </row>
    <row r="504" spans="1:120" hidden="1" x14ac:dyDescent="0.25">
      <c r="A504" s="10">
        <v>12</v>
      </c>
      <c r="B504" s="2" t="s">
        <v>360</v>
      </c>
      <c r="C504" s="19" t="s">
        <v>127</v>
      </c>
      <c r="D504" s="2" t="s">
        <v>129</v>
      </c>
      <c r="E504" s="8"/>
      <c r="F504" s="2"/>
      <c r="G504" s="2"/>
      <c r="H504" s="2"/>
      <c r="I504" s="2"/>
      <c r="J504" s="2"/>
      <c r="K504" s="2"/>
      <c r="L504" s="2"/>
      <c r="M504" s="2"/>
      <c r="N504" s="2"/>
      <c r="O504" s="2">
        <v>8</v>
      </c>
      <c r="P504" s="2">
        <v>7.8</v>
      </c>
      <c r="Q504" s="2">
        <v>8.1999999999999993</v>
      </c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55"/>
    </row>
    <row r="505" spans="1:120" hidden="1" x14ac:dyDescent="0.25">
      <c r="A505" s="35">
        <v>65</v>
      </c>
      <c r="B505" s="36" t="s">
        <v>264</v>
      </c>
      <c r="C505" s="39" t="s">
        <v>32</v>
      </c>
      <c r="D505" s="36" t="s">
        <v>162</v>
      </c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F505" s="36"/>
      <c r="AG505" s="36"/>
      <c r="AH505" s="36"/>
      <c r="AI505" s="36"/>
      <c r="AJ505" s="36"/>
      <c r="AK505" s="36"/>
      <c r="AL505" s="36"/>
      <c r="AM505" s="36"/>
      <c r="AN505" s="36"/>
      <c r="AO505" s="36"/>
      <c r="AP505" s="36"/>
      <c r="AQ505" s="36"/>
      <c r="AR505" s="36"/>
      <c r="AS505" s="36"/>
      <c r="AT505" s="36"/>
      <c r="AU505" s="36"/>
      <c r="AV505" s="36"/>
      <c r="AW505" s="36"/>
      <c r="AX505" s="36"/>
      <c r="AY505" s="36">
        <v>9.8000000000000007</v>
      </c>
      <c r="AZ505" s="36">
        <v>8.8000000000000007</v>
      </c>
      <c r="BA505" s="36">
        <v>9.6</v>
      </c>
      <c r="BB505" s="36"/>
      <c r="BC505" s="36"/>
      <c r="BD505" s="36"/>
      <c r="BE505" s="36"/>
      <c r="BF505" s="36"/>
      <c r="BG505" s="36"/>
      <c r="BH505" s="36"/>
      <c r="BI505" s="36"/>
      <c r="BJ505" s="36"/>
      <c r="BK505" s="36"/>
      <c r="BL505" s="36"/>
      <c r="BM505" s="36"/>
      <c r="BN505" s="36"/>
      <c r="BO505" s="36"/>
      <c r="BP505" s="36"/>
      <c r="BQ505" s="36"/>
      <c r="BR505" s="36"/>
      <c r="BS505" s="36"/>
      <c r="BT505" s="36"/>
      <c r="BU505" s="36"/>
      <c r="BV505" s="36"/>
      <c r="BW505" s="36"/>
      <c r="BX505" s="36"/>
      <c r="BY505" s="36"/>
      <c r="BZ505" s="36"/>
      <c r="CA505" s="36"/>
      <c r="CB505" s="36"/>
      <c r="CC505" s="36"/>
      <c r="CD505" s="36"/>
      <c r="CE505" s="36"/>
      <c r="CF505" s="36"/>
      <c r="CG505" s="36"/>
      <c r="CH505" s="36"/>
      <c r="CI505" s="36"/>
      <c r="CJ505" s="36"/>
      <c r="CK505" s="36"/>
      <c r="CL505" s="36"/>
      <c r="CM505" s="36"/>
      <c r="CN505" s="36"/>
      <c r="CO505" s="36"/>
      <c r="CP505" s="36"/>
      <c r="CQ505" s="36"/>
      <c r="CR505" s="36"/>
      <c r="CS505" s="36"/>
      <c r="CT505" s="36"/>
      <c r="CU505" s="36"/>
      <c r="CV505" s="36"/>
      <c r="CW505" s="36"/>
      <c r="CX505" s="36"/>
      <c r="CY505" s="36"/>
      <c r="CZ505" s="36"/>
      <c r="DA505" s="36"/>
      <c r="DB505" s="36"/>
      <c r="DC505" s="36"/>
      <c r="DD505" s="36"/>
      <c r="DE505" s="36"/>
      <c r="DF505" s="36"/>
      <c r="DG505" s="36"/>
      <c r="DH505" s="36"/>
      <c r="DI505" s="36"/>
      <c r="DJ505" s="36"/>
      <c r="DK505" s="36"/>
      <c r="DL505" s="36"/>
      <c r="DM505" s="36"/>
      <c r="DN505" s="36"/>
      <c r="DO505" s="36"/>
      <c r="DP505" s="55"/>
    </row>
    <row r="506" spans="1:120" hidden="1" x14ac:dyDescent="0.25">
      <c r="A506" s="38">
        <v>56</v>
      </c>
      <c r="B506" s="39" t="s">
        <v>273</v>
      </c>
      <c r="C506" s="39" t="s">
        <v>32</v>
      </c>
      <c r="D506" s="39" t="s">
        <v>162</v>
      </c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39"/>
      <c r="AK506" s="39"/>
      <c r="AL506" s="39"/>
      <c r="AM506" s="39"/>
      <c r="AN506" s="39"/>
      <c r="AO506" s="39"/>
      <c r="AP506" s="39"/>
      <c r="AQ506" s="39"/>
      <c r="AR506" s="39"/>
      <c r="AS506" s="39"/>
      <c r="AT506" s="39"/>
      <c r="AU506" s="39"/>
      <c r="AV506" s="39"/>
      <c r="AW506" s="39"/>
      <c r="AX506" s="39"/>
      <c r="AY506" s="39">
        <v>9.6</v>
      </c>
      <c r="AZ506" s="39">
        <v>9.1999999999999993</v>
      </c>
      <c r="BA506" s="39">
        <v>9.6</v>
      </c>
      <c r="BB506" s="39"/>
      <c r="BC506" s="39"/>
      <c r="BD506" s="39"/>
      <c r="BE506" s="39"/>
      <c r="BF506" s="39"/>
      <c r="BG506" s="39"/>
      <c r="BH506" s="39"/>
      <c r="BI506" s="39"/>
      <c r="BJ506" s="39"/>
      <c r="BK506" s="39"/>
      <c r="BL506" s="39"/>
      <c r="BM506" s="39"/>
      <c r="BN506" s="39"/>
      <c r="BO506" s="39"/>
      <c r="BP506" s="39"/>
      <c r="BQ506" s="39"/>
      <c r="BR506" s="39"/>
      <c r="BS506" s="39"/>
      <c r="BT506" s="39"/>
      <c r="BU506" s="39"/>
      <c r="BV506" s="39"/>
      <c r="BW506" s="39"/>
      <c r="BX506" s="39"/>
      <c r="BY506" s="39"/>
      <c r="BZ506" s="39"/>
      <c r="CA506" s="39"/>
      <c r="CB506" s="39"/>
      <c r="CC506" s="39"/>
      <c r="CD506" s="39"/>
      <c r="CE506" s="39"/>
      <c r="CF506" s="39"/>
      <c r="CG506" s="39"/>
      <c r="CH506" s="39"/>
      <c r="CI506" s="39"/>
      <c r="CJ506" s="39"/>
      <c r="CK506" s="39"/>
      <c r="CL506" s="39"/>
      <c r="CM506" s="39"/>
      <c r="CN506" s="39"/>
      <c r="CO506" s="39"/>
      <c r="CP506" s="39"/>
      <c r="CQ506" s="39"/>
      <c r="CR506" s="39"/>
      <c r="CS506" s="39"/>
      <c r="CT506" s="39"/>
      <c r="CU506" s="39"/>
      <c r="CV506" s="39"/>
      <c r="CW506" s="39"/>
      <c r="CX506" s="39"/>
      <c r="CY506" s="39"/>
      <c r="CZ506" s="39"/>
      <c r="DA506" s="39"/>
      <c r="DB506" s="39"/>
      <c r="DC506" s="39"/>
      <c r="DD506" s="39"/>
      <c r="DE506" s="39"/>
      <c r="DF506" s="39"/>
      <c r="DG506" s="39"/>
      <c r="DH506" s="39"/>
      <c r="DI506" s="39"/>
      <c r="DJ506" s="39"/>
      <c r="DK506" s="39"/>
      <c r="DL506" s="39"/>
      <c r="DM506" s="39"/>
      <c r="DN506" s="39"/>
      <c r="DO506" s="39"/>
      <c r="DP506" s="55"/>
    </row>
    <row r="507" spans="1:120" hidden="1" x14ac:dyDescent="0.25">
      <c r="A507" s="35">
        <v>89</v>
      </c>
      <c r="B507" s="36" t="s">
        <v>285</v>
      </c>
      <c r="C507" s="39" t="s">
        <v>32</v>
      </c>
      <c r="D507" s="36" t="s">
        <v>162</v>
      </c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F507" s="36"/>
      <c r="AG507" s="36"/>
      <c r="AH507" s="36"/>
      <c r="AI507" s="36"/>
      <c r="AJ507" s="36"/>
      <c r="AK507" s="36"/>
      <c r="AL507" s="36"/>
      <c r="AM507" s="36"/>
      <c r="AN507" s="36"/>
      <c r="AO507" s="36"/>
      <c r="AP507" s="36"/>
      <c r="AQ507" s="36"/>
      <c r="AR507" s="36"/>
      <c r="AS507" s="36"/>
      <c r="AT507" s="36"/>
      <c r="AU507" s="36"/>
      <c r="AV507" s="36"/>
      <c r="AW507" s="36"/>
      <c r="AX507" s="36"/>
      <c r="AY507" s="36"/>
      <c r="AZ507" s="36"/>
      <c r="BA507" s="36"/>
      <c r="BB507" s="36"/>
      <c r="BC507" s="36"/>
      <c r="BD507" s="36"/>
      <c r="BE507" s="36"/>
      <c r="BF507" s="36"/>
      <c r="BG507" s="36"/>
      <c r="BH507" s="36"/>
      <c r="BI507" s="36"/>
      <c r="BJ507" s="36"/>
      <c r="BK507" s="36"/>
      <c r="BL507" s="36"/>
      <c r="BM507" s="36"/>
      <c r="BN507" s="36"/>
      <c r="BO507" s="36"/>
      <c r="BP507" s="36"/>
      <c r="BQ507" s="36"/>
      <c r="BR507" s="36"/>
      <c r="BS507" s="36"/>
      <c r="BT507" s="36"/>
      <c r="BU507" s="36"/>
      <c r="BV507" s="36"/>
      <c r="BW507" s="36"/>
      <c r="BX507" s="36"/>
      <c r="BY507" s="36"/>
      <c r="BZ507" s="36"/>
      <c r="CA507" s="36"/>
      <c r="CB507" s="36"/>
      <c r="CC507" s="36"/>
      <c r="CD507" s="36"/>
      <c r="CE507" s="36"/>
      <c r="CF507" s="36"/>
      <c r="CG507" s="36"/>
      <c r="CH507" s="36"/>
      <c r="CI507" s="36"/>
      <c r="CJ507" s="36"/>
      <c r="CK507" s="36"/>
      <c r="CL507" s="36"/>
      <c r="CM507" s="36"/>
      <c r="CN507" s="36">
        <v>8.8000000000000007</v>
      </c>
      <c r="CO507" s="36">
        <v>8.8000000000000007</v>
      </c>
      <c r="CP507" s="36">
        <v>9</v>
      </c>
      <c r="CQ507" s="36"/>
      <c r="CR507" s="36"/>
      <c r="CS507" s="36"/>
      <c r="CT507" s="36"/>
      <c r="CU507" s="36"/>
      <c r="CV507" s="36"/>
      <c r="CW507" s="36"/>
      <c r="CX507" s="36"/>
      <c r="CY507" s="36"/>
      <c r="CZ507" s="36"/>
      <c r="DA507" s="36"/>
      <c r="DB507" s="36"/>
      <c r="DC507" s="36"/>
      <c r="DD507" s="36"/>
      <c r="DE507" s="36"/>
      <c r="DF507" s="36"/>
      <c r="DG507" s="36"/>
      <c r="DH507" s="36"/>
      <c r="DI507" s="36"/>
      <c r="DJ507" s="36"/>
      <c r="DK507" s="36"/>
      <c r="DL507" s="36"/>
      <c r="DM507" s="36"/>
      <c r="DN507" s="36"/>
      <c r="DO507" s="36"/>
      <c r="DP507" s="55"/>
    </row>
    <row r="508" spans="1:120" hidden="1" x14ac:dyDescent="0.25">
      <c r="A508" s="35">
        <v>91</v>
      </c>
      <c r="B508" s="36" t="s">
        <v>328</v>
      </c>
      <c r="C508" s="39" t="s">
        <v>32</v>
      </c>
      <c r="D508" s="36" t="s">
        <v>162</v>
      </c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F508" s="36"/>
      <c r="AG508" s="36"/>
      <c r="AH508" s="36"/>
      <c r="AI508" s="36"/>
      <c r="AJ508" s="36"/>
      <c r="AK508" s="36"/>
      <c r="AL508" s="36"/>
      <c r="AM508" s="36"/>
      <c r="AN508" s="36"/>
      <c r="AO508" s="36"/>
      <c r="AP508" s="36"/>
      <c r="AQ508" s="36"/>
      <c r="AR508" s="36"/>
      <c r="AS508" s="36"/>
      <c r="AT508" s="36"/>
      <c r="AU508" s="36"/>
      <c r="AV508" s="36"/>
      <c r="AW508" s="36"/>
      <c r="AX508" s="36"/>
      <c r="AY508" s="36"/>
      <c r="AZ508" s="36"/>
      <c r="BA508" s="36"/>
      <c r="BB508" s="36"/>
      <c r="BC508" s="36"/>
      <c r="BD508" s="36"/>
      <c r="BE508" s="36"/>
      <c r="BF508" s="36"/>
      <c r="BG508" s="36"/>
      <c r="BH508" s="36"/>
      <c r="BI508" s="36"/>
      <c r="BJ508" s="36"/>
      <c r="BK508" s="36"/>
      <c r="BL508" s="36"/>
      <c r="BM508" s="36"/>
      <c r="BN508" s="36"/>
      <c r="BO508" s="36"/>
      <c r="BP508" s="36"/>
      <c r="BQ508" s="36"/>
      <c r="BR508" s="36"/>
      <c r="BS508" s="36"/>
      <c r="BT508" s="36"/>
      <c r="BU508" s="36"/>
      <c r="BV508" s="36"/>
      <c r="BW508" s="36"/>
      <c r="BX508" s="36"/>
      <c r="BY508" s="36"/>
      <c r="BZ508" s="36"/>
      <c r="CA508" s="36"/>
      <c r="CB508" s="36"/>
      <c r="CC508" s="36"/>
      <c r="CD508" s="36"/>
      <c r="CE508" s="36"/>
      <c r="CF508" s="36"/>
      <c r="CG508" s="36"/>
      <c r="CH508" s="36"/>
      <c r="CI508" s="36"/>
      <c r="CJ508" s="36"/>
      <c r="CK508" s="36"/>
      <c r="CL508" s="36"/>
      <c r="CM508" s="36"/>
      <c r="CN508" s="36">
        <v>9</v>
      </c>
      <c r="CO508" s="36">
        <v>9</v>
      </c>
      <c r="CP508" s="36">
        <v>9</v>
      </c>
      <c r="CQ508" s="36"/>
      <c r="CR508" s="36"/>
      <c r="CS508" s="36"/>
      <c r="CT508" s="36"/>
      <c r="CU508" s="36"/>
      <c r="CV508" s="36"/>
      <c r="CW508" s="36"/>
      <c r="CX508" s="36"/>
      <c r="CY508" s="36"/>
      <c r="CZ508" s="36"/>
      <c r="DA508" s="36"/>
      <c r="DB508" s="36"/>
      <c r="DC508" s="36"/>
      <c r="DD508" s="36"/>
      <c r="DE508" s="36"/>
      <c r="DF508" s="36"/>
      <c r="DG508" s="36"/>
      <c r="DH508" s="36"/>
      <c r="DI508" s="36"/>
      <c r="DJ508" s="36"/>
      <c r="DK508" s="36"/>
      <c r="DL508" s="36"/>
      <c r="DM508" s="36"/>
      <c r="DN508" s="36"/>
      <c r="DO508" s="36"/>
      <c r="DP508" s="55"/>
    </row>
    <row r="509" spans="1:120" hidden="1" x14ac:dyDescent="0.25">
      <c r="A509" s="38">
        <v>57</v>
      </c>
      <c r="B509" s="36" t="s">
        <v>219</v>
      </c>
      <c r="C509" s="39" t="s">
        <v>32</v>
      </c>
      <c r="D509" s="39" t="s">
        <v>162</v>
      </c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/>
      <c r="AJ509" s="39"/>
      <c r="AK509" s="39"/>
      <c r="AL509" s="39"/>
      <c r="AM509" s="39"/>
      <c r="AN509" s="39">
        <v>9.6</v>
      </c>
      <c r="AO509" s="39">
        <v>9.4</v>
      </c>
      <c r="AP509" s="39">
        <v>9.8000000000000007</v>
      </c>
      <c r="AQ509" s="39">
        <v>9.4</v>
      </c>
      <c r="AR509" s="39"/>
      <c r="AS509" s="39"/>
      <c r="AT509" s="39"/>
      <c r="AU509" s="39"/>
      <c r="AV509" s="39"/>
      <c r="AW509" s="39"/>
      <c r="AX509" s="39"/>
      <c r="AY509" s="39"/>
      <c r="AZ509" s="39"/>
      <c r="BA509" s="39"/>
      <c r="BB509" s="39"/>
      <c r="BC509" s="39"/>
      <c r="BD509" s="39"/>
      <c r="BE509" s="39"/>
      <c r="BF509" s="39"/>
      <c r="BG509" s="39"/>
      <c r="BH509" s="39"/>
      <c r="BI509" s="39"/>
      <c r="BJ509" s="39"/>
      <c r="BK509" s="39"/>
      <c r="BL509" s="39"/>
      <c r="BM509" s="39"/>
      <c r="BN509" s="39"/>
      <c r="BO509" s="39"/>
      <c r="BP509" s="39"/>
      <c r="BQ509" s="39"/>
      <c r="BR509" s="39"/>
      <c r="BS509" s="39"/>
      <c r="BT509" s="39"/>
      <c r="BU509" s="39"/>
      <c r="BV509" s="39"/>
      <c r="BW509" s="39"/>
      <c r="BX509" s="39"/>
      <c r="BY509" s="39"/>
      <c r="BZ509" s="39"/>
      <c r="CA509" s="39"/>
      <c r="CB509" s="39"/>
      <c r="CC509" s="39"/>
      <c r="CD509" s="39"/>
      <c r="CE509" s="39"/>
      <c r="CF509" s="39"/>
      <c r="CG509" s="39"/>
      <c r="CH509" s="39"/>
      <c r="CI509" s="39"/>
      <c r="CJ509" s="39"/>
      <c r="CK509" s="39"/>
      <c r="CL509" s="39"/>
      <c r="CM509" s="39"/>
      <c r="CN509" s="39"/>
      <c r="CO509" s="39"/>
      <c r="CP509" s="39"/>
      <c r="CQ509" s="39"/>
      <c r="CR509" s="39"/>
      <c r="CS509" s="39"/>
      <c r="CT509" s="39"/>
      <c r="CU509" s="39"/>
      <c r="CV509" s="39"/>
      <c r="CW509" s="39"/>
      <c r="CX509" s="39"/>
      <c r="CY509" s="39"/>
      <c r="CZ509" s="39"/>
      <c r="DA509" s="39"/>
      <c r="DB509" s="39"/>
      <c r="DC509" s="39"/>
      <c r="DD509" s="39"/>
      <c r="DE509" s="39"/>
      <c r="DF509" s="39"/>
      <c r="DG509" s="39"/>
      <c r="DH509" s="39"/>
      <c r="DI509" s="39"/>
      <c r="DJ509" s="39"/>
      <c r="DK509" s="39"/>
      <c r="DL509" s="39"/>
      <c r="DM509" s="39"/>
      <c r="DN509" s="39"/>
      <c r="DO509" s="39"/>
      <c r="DP509" s="55"/>
    </row>
    <row r="510" spans="1:120" hidden="1" x14ac:dyDescent="0.25">
      <c r="A510" s="38">
        <v>48</v>
      </c>
      <c r="B510" s="39" t="s">
        <v>357</v>
      </c>
      <c r="C510" s="39" t="s">
        <v>32</v>
      </c>
      <c r="D510" s="39" t="s">
        <v>162</v>
      </c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  <c r="AJ510" s="39"/>
      <c r="AK510" s="39"/>
      <c r="AL510" s="39"/>
      <c r="AM510" s="39"/>
      <c r="AN510" s="39"/>
      <c r="AO510" s="39"/>
      <c r="AP510" s="39"/>
      <c r="AQ510" s="39"/>
      <c r="AR510" s="39"/>
      <c r="AS510" s="39"/>
      <c r="AT510" s="39"/>
      <c r="AU510" s="39"/>
      <c r="AV510" s="39"/>
      <c r="AW510" s="39"/>
      <c r="AX510" s="39"/>
      <c r="AY510" s="39">
        <v>8.8000000000000007</v>
      </c>
      <c r="AZ510" s="39">
        <v>9.1999999999999993</v>
      </c>
      <c r="BA510" s="39">
        <v>9.6</v>
      </c>
      <c r="BB510" s="39"/>
      <c r="BC510" s="39"/>
      <c r="BD510" s="39"/>
      <c r="BE510" s="39"/>
      <c r="BF510" s="39"/>
      <c r="BG510" s="39"/>
      <c r="BH510" s="39"/>
      <c r="BI510" s="39"/>
      <c r="BJ510" s="39"/>
      <c r="BK510" s="39"/>
      <c r="BL510" s="39"/>
      <c r="BM510" s="39"/>
      <c r="BN510" s="39"/>
      <c r="BO510" s="39"/>
      <c r="BP510" s="39"/>
      <c r="BQ510" s="39"/>
      <c r="BR510" s="39"/>
      <c r="BS510" s="39"/>
      <c r="BT510" s="39"/>
      <c r="BU510" s="39"/>
      <c r="BV510" s="39"/>
      <c r="BW510" s="39"/>
      <c r="BX510" s="39"/>
      <c r="BY510" s="39"/>
      <c r="BZ510" s="39"/>
      <c r="CA510" s="39"/>
      <c r="CB510" s="39"/>
      <c r="CC510" s="39"/>
      <c r="CD510" s="39"/>
      <c r="CE510" s="39"/>
      <c r="CF510" s="39"/>
      <c r="CG510" s="39"/>
      <c r="CH510" s="39"/>
      <c r="CI510" s="39"/>
      <c r="CJ510" s="39"/>
      <c r="CK510" s="39"/>
      <c r="CL510" s="39"/>
      <c r="CM510" s="39"/>
      <c r="CN510" s="39"/>
      <c r="CO510" s="39"/>
      <c r="CP510" s="39"/>
      <c r="CQ510" s="39"/>
      <c r="CR510" s="39"/>
      <c r="CS510" s="39"/>
      <c r="CT510" s="39"/>
      <c r="CU510" s="39"/>
      <c r="CV510" s="39"/>
      <c r="CW510" s="39"/>
      <c r="CX510" s="39"/>
      <c r="CY510" s="39"/>
      <c r="CZ510" s="39"/>
      <c r="DA510" s="39"/>
      <c r="DB510" s="39"/>
      <c r="DC510" s="39"/>
      <c r="DD510" s="39"/>
      <c r="DE510" s="39"/>
      <c r="DF510" s="39"/>
      <c r="DG510" s="39"/>
      <c r="DH510" s="39"/>
      <c r="DI510" s="39"/>
      <c r="DJ510" s="39"/>
      <c r="DK510" s="39"/>
      <c r="DL510" s="39"/>
      <c r="DM510" s="39"/>
      <c r="DN510" s="39"/>
      <c r="DO510" s="39"/>
      <c r="DP510" s="58"/>
    </row>
    <row r="511" spans="1:120" hidden="1" x14ac:dyDescent="0.25">
      <c r="A511" s="35">
        <v>89</v>
      </c>
      <c r="B511" s="36" t="s">
        <v>285</v>
      </c>
      <c r="C511" s="39" t="s">
        <v>32</v>
      </c>
      <c r="D511" s="36" t="s">
        <v>146</v>
      </c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F511" s="36"/>
      <c r="AG511" s="36"/>
      <c r="AH511" s="36"/>
      <c r="AI511" s="36"/>
      <c r="AJ511" s="36"/>
      <c r="AK511" s="36"/>
      <c r="AL511" s="36"/>
      <c r="AM511" s="36"/>
      <c r="AN511" s="36"/>
      <c r="AO511" s="36"/>
      <c r="AP511" s="36"/>
      <c r="AQ511" s="36"/>
      <c r="AR511" s="36"/>
      <c r="AS511" s="36"/>
      <c r="AT511" s="36"/>
      <c r="AU511" s="36"/>
      <c r="AV511" s="36"/>
      <c r="AW511" s="36"/>
      <c r="AX511" s="36"/>
      <c r="AY511" s="36"/>
      <c r="AZ511" s="36"/>
      <c r="BA511" s="36"/>
      <c r="BB511" s="36"/>
      <c r="BC511" s="36"/>
      <c r="BD511" s="36"/>
      <c r="BE511" s="36"/>
      <c r="BF511" s="36"/>
      <c r="BG511" s="36"/>
      <c r="BH511" s="36"/>
      <c r="BI511" s="36"/>
      <c r="BJ511" s="36"/>
      <c r="BK511" s="36"/>
      <c r="BL511" s="36"/>
      <c r="BM511" s="36"/>
      <c r="BN511" s="36"/>
      <c r="BO511" s="36"/>
      <c r="BP511" s="36"/>
      <c r="BQ511" s="36"/>
      <c r="BR511" s="36"/>
      <c r="BS511" s="36"/>
      <c r="BT511" s="36"/>
      <c r="BU511" s="36"/>
      <c r="BV511" s="36"/>
      <c r="BW511" s="36"/>
      <c r="BX511" s="36"/>
      <c r="BY511" s="36"/>
      <c r="BZ511" s="36"/>
      <c r="CA511" s="36"/>
      <c r="CB511" s="36"/>
      <c r="CC511" s="36"/>
      <c r="CD511" s="36"/>
      <c r="CE511" s="36"/>
      <c r="CF511" s="36"/>
      <c r="CG511" s="36"/>
      <c r="CH511" s="36"/>
      <c r="CI511" s="36"/>
      <c r="CJ511" s="36"/>
      <c r="CK511" s="36"/>
      <c r="CL511" s="36"/>
      <c r="CM511" s="36"/>
      <c r="CN511" s="36"/>
      <c r="CO511" s="36"/>
      <c r="CP511" s="36"/>
      <c r="CQ511" s="36"/>
      <c r="CR511" s="36"/>
      <c r="CS511" s="36"/>
      <c r="CT511" s="36"/>
      <c r="CU511" s="36"/>
      <c r="CV511" s="36"/>
      <c r="CW511" s="36"/>
      <c r="CX511" s="36"/>
      <c r="CY511" s="36"/>
      <c r="CZ511" s="36">
        <v>8</v>
      </c>
      <c r="DA511" s="36"/>
      <c r="DB511" s="36"/>
      <c r="DC511" s="36"/>
      <c r="DD511" s="36"/>
      <c r="DE511" s="36"/>
      <c r="DF511" s="36"/>
      <c r="DG511" s="36"/>
      <c r="DH511" s="36"/>
      <c r="DI511" s="36"/>
      <c r="DJ511" s="36"/>
      <c r="DK511" s="36"/>
      <c r="DL511" s="36"/>
      <c r="DM511" s="36"/>
      <c r="DN511" s="36"/>
      <c r="DO511" s="36"/>
      <c r="DP511" s="55"/>
    </row>
    <row r="512" spans="1:120" hidden="1" x14ac:dyDescent="0.25">
      <c r="A512" s="35">
        <v>91</v>
      </c>
      <c r="B512" s="36" t="s">
        <v>328</v>
      </c>
      <c r="C512" s="39" t="s">
        <v>32</v>
      </c>
      <c r="D512" s="36" t="s">
        <v>146</v>
      </c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F512" s="36"/>
      <c r="AG512" s="36"/>
      <c r="AH512" s="36"/>
      <c r="AI512" s="36"/>
      <c r="AJ512" s="36"/>
      <c r="AK512" s="36"/>
      <c r="AL512" s="36"/>
      <c r="AM512" s="36"/>
      <c r="AN512" s="36"/>
      <c r="AO512" s="36"/>
      <c r="AP512" s="36"/>
      <c r="AQ512" s="36"/>
      <c r="AR512" s="36"/>
      <c r="AS512" s="36"/>
      <c r="AT512" s="36"/>
      <c r="AU512" s="36"/>
      <c r="AV512" s="36"/>
      <c r="AW512" s="36"/>
      <c r="AX512" s="36"/>
      <c r="AY512" s="36"/>
      <c r="AZ512" s="36"/>
      <c r="BA512" s="36"/>
      <c r="BB512" s="36"/>
      <c r="BC512" s="36"/>
      <c r="BD512" s="36"/>
      <c r="BE512" s="36"/>
      <c r="BF512" s="36"/>
      <c r="BG512" s="36"/>
      <c r="BH512" s="36"/>
      <c r="BI512" s="36"/>
      <c r="BJ512" s="36"/>
      <c r="BK512" s="36"/>
      <c r="BL512" s="36"/>
      <c r="BM512" s="36"/>
      <c r="BN512" s="36"/>
      <c r="BO512" s="36"/>
      <c r="BP512" s="36"/>
      <c r="BQ512" s="36"/>
      <c r="BR512" s="36"/>
      <c r="BS512" s="36"/>
      <c r="BT512" s="36"/>
      <c r="BU512" s="36"/>
      <c r="BV512" s="36"/>
      <c r="BW512" s="36"/>
      <c r="BX512" s="36"/>
      <c r="BY512" s="36"/>
      <c r="BZ512" s="36"/>
      <c r="CA512" s="36"/>
      <c r="CB512" s="36"/>
      <c r="CC512" s="36"/>
      <c r="CD512" s="36"/>
      <c r="CE512" s="36"/>
      <c r="CF512" s="36"/>
      <c r="CG512" s="36"/>
      <c r="CH512" s="36"/>
      <c r="CI512" s="36"/>
      <c r="CJ512" s="36"/>
      <c r="CK512" s="36"/>
      <c r="CL512" s="36"/>
      <c r="CM512" s="36"/>
      <c r="CN512" s="36"/>
      <c r="CO512" s="36"/>
      <c r="CP512" s="36"/>
      <c r="CQ512" s="36"/>
      <c r="CR512" s="36"/>
      <c r="CS512" s="36"/>
      <c r="CT512" s="36"/>
      <c r="CU512" s="36"/>
      <c r="CV512" s="36"/>
      <c r="CW512" s="36"/>
      <c r="CX512" s="36"/>
      <c r="CY512" s="36"/>
      <c r="CZ512" s="36">
        <v>7</v>
      </c>
      <c r="DA512" s="36"/>
      <c r="DB512" s="36"/>
      <c r="DC512" s="36"/>
      <c r="DD512" s="36"/>
      <c r="DE512" s="36"/>
      <c r="DF512" s="36"/>
      <c r="DG512" s="36"/>
      <c r="DH512" s="36"/>
      <c r="DI512" s="36"/>
      <c r="DJ512" s="36"/>
      <c r="DK512" s="36"/>
      <c r="DL512" s="36"/>
      <c r="DM512" s="36"/>
      <c r="DN512" s="36"/>
      <c r="DO512" s="36"/>
      <c r="DP512" s="56"/>
    </row>
    <row r="513" spans="1:120" hidden="1" x14ac:dyDescent="0.25">
      <c r="A513" s="44">
        <v>21</v>
      </c>
      <c r="B513" s="19" t="s">
        <v>253</v>
      </c>
      <c r="C513" s="19" t="s">
        <v>40</v>
      </c>
      <c r="D513" s="19" t="s">
        <v>41</v>
      </c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>
        <v>9.6</v>
      </c>
      <c r="P513" s="19">
        <v>9.6</v>
      </c>
      <c r="Q513" s="19">
        <v>9.4</v>
      </c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  <c r="BH513" s="19"/>
      <c r="BI513" s="19"/>
      <c r="BJ513" s="19"/>
      <c r="BK513" s="19"/>
      <c r="BL513" s="19"/>
      <c r="BM513" s="19"/>
      <c r="BN513" s="19"/>
      <c r="BO513" s="19"/>
      <c r="BP513" s="19"/>
      <c r="BQ513" s="19"/>
      <c r="BR513" s="19"/>
      <c r="BS513" s="19"/>
      <c r="BT513" s="19"/>
      <c r="BU513" s="19"/>
      <c r="BV513" s="19"/>
      <c r="BW513" s="19"/>
      <c r="BX513" s="19"/>
      <c r="BY513" s="19"/>
      <c r="BZ513" s="19"/>
      <c r="CA513" s="19"/>
      <c r="CB513" s="19"/>
      <c r="CC513" s="19"/>
      <c r="CD513" s="19"/>
      <c r="CE513" s="19"/>
      <c r="CF513" s="19"/>
      <c r="CG513" s="19"/>
      <c r="CH513" s="19"/>
      <c r="CI513" s="19"/>
      <c r="CJ513" s="19"/>
      <c r="CK513" s="19"/>
      <c r="CL513" s="19"/>
      <c r="CM513" s="19"/>
      <c r="CN513" s="19"/>
      <c r="CO513" s="19"/>
      <c r="CP513" s="19"/>
      <c r="CQ513" s="19"/>
      <c r="CR513" s="19"/>
      <c r="CS513" s="19"/>
      <c r="CT513" s="19"/>
      <c r="CU513" s="19"/>
      <c r="CV513" s="19"/>
      <c r="CW513" s="19"/>
      <c r="CX513" s="19"/>
      <c r="CY513" s="19"/>
      <c r="CZ513" s="19"/>
      <c r="DA513" s="19"/>
      <c r="DB513" s="19"/>
      <c r="DC513" s="19"/>
      <c r="DD513" s="19"/>
      <c r="DE513" s="19"/>
      <c r="DF513" s="19"/>
      <c r="DG513" s="19"/>
      <c r="DH513" s="19"/>
      <c r="DI513" s="19"/>
      <c r="DJ513" s="19"/>
      <c r="DK513" s="19"/>
      <c r="DL513" s="19"/>
      <c r="DM513" s="19"/>
      <c r="DN513" s="19"/>
      <c r="DO513" s="19"/>
      <c r="DP513" s="55"/>
    </row>
    <row r="514" spans="1:120" hidden="1" x14ac:dyDescent="0.25">
      <c r="A514" s="44">
        <v>21</v>
      </c>
      <c r="B514" s="19" t="s">
        <v>215</v>
      </c>
      <c r="C514" s="19" t="s">
        <v>40</v>
      </c>
      <c r="D514" s="19" t="s">
        <v>41</v>
      </c>
      <c r="E514" s="45"/>
      <c r="F514" s="19"/>
      <c r="G514" s="19"/>
      <c r="H514" s="19"/>
      <c r="I514" s="19"/>
      <c r="J514" s="19"/>
      <c r="K514" s="19"/>
      <c r="L514" s="19">
        <v>8.1999999999999993</v>
      </c>
      <c r="M514" s="19">
        <v>9</v>
      </c>
      <c r="N514" s="19">
        <v>9.1999999999999993</v>
      </c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9"/>
      <c r="BH514" s="19"/>
      <c r="BI514" s="19"/>
      <c r="BJ514" s="19"/>
      <c r="BK514" s="19"/>
      <c r="BL514" s="19"/>
      <c r="BM514" s="19"/>
      <c r="BN514" s="19"/>
      <c r="BO514" s="19"/>
      <c r="BP514" s="19"/>
      <c r="BQ514" s="19"/>
      <c r="BR514" s="19"/>
      <c r="BS514" s="19"/>
      <c r="BT514" s="19"/>
      <c r="BU514" s="19"/>
      <c r="BV514" s="19"/>
      <c r="BW514" s="19"/>
      <c r="BX514" s="19"/>
      <c r="BY514" s="19"/>
      <c r="BZ514" s="19"/>
      <c r="CA514" s="19"/>
      <c r="CB514" s="19"/>
      <c r="CC514" s="19"/>
      <c r="CD514" s="19"/>
      <c r="CE514" s="19"/>
      <c r="CF514" s="19"/>
      <c r="CG514" s="19"/>
      <c r="CH514" s="19"/>
      <c r="CI514" s="19"/>
      <c r="CJ514" s="19"/>
      <c r="CK514" s="19"/>
      <c r="CL514" s="19"/>
      <c r="CM514" s="19"/>
      <c r="CN514" s="19"/>
      <c r="CO514" s="19"/>
      <c r="CP514" s="19"/>
      <c r="CQ514" s="19"/>
      <c r="CR514" s="19"/>
      <c r="CS514" s="19"/>
      <c r="CT514" s="19"/>
      <c r="CU514" s="19"/>
      <c r="CV514" s="19"/>
      <c r="CW514" s="19"/>
      <c r="CX514" s="19"/>
      <c r="CY514" s="19"/>
      <c r="CZ514" s="19"/>
      <c r="DA514" s="19"/>
      <c r="DB514" s="19"/>
      <c r="DC514" s="19"/>
      <c r="DD514" s="19"/>
      <c r="DE514" s="19"/>
      <c r="DF514" s="19"/>
      <c r="DG514" s="19"/>
      <c r="DH514" s="19"/>
      <c r="DI514" s="19"/>
      <c r="DJ514" s="19"/>
      <c r="DK514" s="19"/>
      <c r="DL514" s="19"/>
      <c r="DM514" s="19"/>
      <c r="DN514" s="19"/>
      <c r="DO514" s="19"/>
      <c r="DP514" s="58"/>
    </row>
    <row r="515" spans="1:120" hidden="1" x14ac:dyDescent="0.25">
      <c r="A515" s="35">
        <v>51</v>
      </c>
      <c r="B515" s="36" t="s">
        <v>259</v>
      </c>
      <c r="C515" s="39" t="s">
        <v>40</v>
      </c>
      <c r="D515" s="36" t="s">
        <v>41</v>
      </c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F515" s="36"/>
      <c r="AG515" s="36"/>
      <c r="AH515" s="36"/>
      <c r="AI515" s="36"/>
      <c r="AJ515" s="36"/>
      <c r="AK515" s="36"/>
      <c r="AL515" s="36"/>
      <c r="AM515" s="36"/>
      <c r="AN515" s="36"/>
      <c r="AO515" s="36"/>
      <c r="AP515" s="36"/>
      <c r="AQ515" s="36"/>
      <c r="AR515" s="36"/>
      <c r="AS515" s="36"/>
      <c r="AT515" s="36"/>
      <c r="AU515" s="36"/>
      <c r="AV515" s="36"/>
      <c r="AW515" s="36"/>
      <c r="AX515" s="36"/>
      <c r="AY515" s="36">
        <v>8.8000000000000007</v>
      </c>
      <c r="AZ515" s="36">
        <v>9</v>
      </c>
      <c r="BA515" s="36">
        <v>8.8000000000000007</v>
      </c>
      <c r="BB515" s="36"/>
      <c r="BC515" s="36"/>
      <c r="BD515" s="36"/>
      <c r="BE515" s="36"/>
      <c r="BF515" s="36"/>
      <c r="BG515" s="36"/>
      <c r="BH515" s="36"/>
      <c r="BI515" s="36"/>
      <c r="BJ515" s="36"/>
      <c r="BK515" s="36"/>
      <c r="BL515" s="36"/>
      <c r="BM515" s="36"/>
      <c r="BN515" s="36"/>
      <c r="BO515" s="36"/>
      <c r="BP515" s="36"/>
      <c r="BQ515" s="36"/>
      <c r="BR515" s="36"/>
      <c r="BS515" s="36"/>
      <c r="BT515" s="36"/>
      <c r="BU515" s="36"/>
      <c r="BV515" s="36"/>
      <c r="BW515" s="36"/>
      <c r="BX515" s="36"/>
      <c r="BY515" s="36"/>
      <c r="BZ515" s="36"/>
      <c r="CA515" s="36"/>
      <c r="CB515" s="36"/>
      <c r="CC515" s="36"/>
      <c r="CD515" s="36"/>
      <c r="CE515" s="36"/>
      <c r="CF515" s="36"/>
      <c r="CG515" s="36"/>
      <c r="CH515" s="36"/>
      <c r="CI515" s="36"/>
      <c r="CJ515" s="36"/>
      <c r="CK515" s="36"/>
      <c r="CL515" s="36"/>
      <c r="CM515" s="36"/>
      <c r="CN515" s="36"/>
      <c r="CO515" s="36"/>
      <c r="CP515" s="36"/>
      <c r="CQ515" s="36"/>
      <c r="CR515" s="36"/>
      <c r="CS515" s="36"/>
      <c r="CT515" s="36"/>
      <c r="CU515" s="36"/>
      <c r="CV515" s="36"/>
      <c r="CW515" s="36"/>
      <c r="CX515" s="36"/>
      <c r="CY515" s="36"/>
      <c r="CZ515" s="36"/>
      <c r="DA515" s="36"/>
      <c r="DB515" s="36"/>
      <c r="DC515" s="36"/>
      <c r="DD515" s="36"/>
      <c r="DE515" s="36"/>
      <c r="DF515" s="36"/>
      <c r="DG515" s="36"/>
      <c r="DH515" s="36"/>
      <c r="DI515" s="36"/>
      <c r="DJ515" s="36"/>
      <c r="DK515" s="36"/>
      <c r="DL515" s="36"/>
      <c r="DM515" s="36"/>
      <c r="DN515" s="36"/>
      <c r="DO515" s="36"/>
      <c r="DP515" s="55"/>
    </row>
    <row r="516" spans="1:120" hidden="1" x14ac:dyDescent="0.25">
      <c r="A516" s="10">
        <v>14</v>
      </c>
      <c r="B516" s="2" t="s">
        <v>261</v>
      </c>
      <c r="C516" s="19" t="s">
        <v>40</v>
      </c>
      <c r="D516" s="2" t="s">
        <v>41</v>
      </c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>
        <v>8.8000000000000007</v>
      </c>
      <c r="P516" s="2">
        <v>8.8000000000000007</v>
      </c>
      <c r="Q516" s="2">
        <v>9.6</v>
      </c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1"/>
      <c r="AH516" s="1"/>
      <c r="AI516" s="1"/>
      <c r="AJ516" s="1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14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55"/>
    </row>
    <row r="517" spans="1:120" hidden="1" x14ac:dyDescent="0.25">
      <c r="A517" s="10">
        <v>47</v>
      </c>
      <c r="B517" s="2" t="s">
        <v>265</v>
      </c>
      <c r="C517" s="19" t="s">
        <v>40</v>
      </c>
      <c r="D517" s="2" t="s">
        <v>41</v>
      </c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>
        <v>9.6</v>
      </c>
      <c r="P517" s="2">
        <v>9.6</v>
      </c>
      <c r="Q517" s="2">
        <v>9</v>
      </c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55"/>
    </row>
    <row r="518" spans="1:120" hidden="1" x14ac:dyDescent="0.25">
      <c r="A518" s="10">
        <v>277</v>
      </c>
      <c r="B518" s="2" t="s">
        <v>276</v>
      </c>
      <c r="C518" s="19" t="s">
        <v>40</v>
      </c>
      <c r="D518" s="2" t="s">
        <v>41</v>
      </c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>
        <v>8.4</v>
      </c>
      <c r="P518" s="2">
        <v>8.6</v>
      </c>
      <c r="Q518" s="2">
        <v>8.8000000000000007</v>
      </c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55"/>
    </row>
    <row r="519" spans="1:120" hidden="1" x14ac:dyDescent="0.25">
      <c r="A519" s="35">
        <v>52</v>
      </c>
      <c r="B519" s="36" t="s">
        <v>302</v>
      </c>
      <c r="C519" s="36" t="s">
        <v>40</v>
      </c>
      <c r="D519" s="36" t="s">
        <v>41</v>
      </c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F519" s="36"/>
      <c r="AG519" s="36"/>
      <c r="AH519" s="36"/>
      <c r="AI519" s="36"/>
      <c r="AJ519" s="36"/>
      <c r="AK519" s="36"/>
      <c r="AL519" s="36"/>
      <c r="AM519" s="36"/>
      <c r="AN519" s="36"/>
      <c r="AO519" s="36"/>
      <c r="AP519" s="36"/>
      <c r="AQ519" s="36"/>
      <c r="AR519" s="36"/>
      <c r="AS519" s="36"/>
      <c r="AT519" s="36"/>
      <c r="AU519" s="36"/>
      <c r="AV519" s="36"/>
      <c r="AW519" s="36"/>
      <c r="AX519" s="36"/>
      <c r="AY519" s="36">
        <v>8.6</v>
      </c>
      <c r="AZ519" s="36">
        <v>8.4</v>
      </c>
      <c r="BA519" s="36">
        <v>8.6</v>
      </c>
      <c r="BB519" s="36"/>
      <c r="BC519" s="36"/>
      <c r="BD519" s="36"/>
      <c r="BE519" s="36"/>
      <c r="BF519" s="36"/>
      <c r="BG519" s="36"/>
      <c r="BH519" s="36"/>
      <c r="BI519" s="36"/>
      <c r="BJ519" s="36"/>
      <c r="BK519" s="36"/>
      <c r="BL519" s="36"/>
      <c r="BM519" s="36"/>
      <c r="BN519" s="36"/>
      <c r="BO519" s="36"/>
      <c r="BP519" s="36"/>
      <c r="BQ519" s="36"/>
      <c r="BR519" s="36"/>
      <c r="BS519" s="36"/>
      <c r="BT519" s="36"/>
      <c r="BU519" s="36"/>
      <c r="BV519" s="36"/>
      <c r="BW519" s="36"/>
      <c r="BX519" s="36"/>
      <c r="BY519" s="36"/>
      <c r="BZ519" s="36"/>
      <c r="CA519" s="36"/>
      <c r="CB519" s="36"/>
      <c r="CC519" s="36"/>
      <c r="CD519" s="36"/>
      <c r="CE519" s="36"/>
      <c r="CF519" s="36"/>
      <c r="CG519" s="36"/>
      <c r="CH519" s="36"/>
      <c r="CI519" s="36"/>
      <c r="CJ519" s="36"/>
      <c r="CK519" s="36"/>
      <c r="CL519" s="36"/>
      <c r="CM519" s="36"/>
      <c r="CN519" s="36"/>
      <c r="CO519" s="36"/>
      <c r="CP519" s="36"/>
      <c r="CQ519" s="36"/>
      <c r="CR519" s="36"/>
      <c r="CS519" s="36"/>
      <c r="CT519" s="36"/>
      <c r="CU519" s="36"/>
      <c r="CV519" s="36"/>
      <c r="CW519" s="36"/>
      <c r="CX519" s="36"/>
      <c r="CY519" s="36"/>
      <c r="CZ519" s="36"/>
      <c r="DA519" s="36"/>
      <c r="DB519" s="36"/>
      <c r="DC519" s="36"/>
      <c r="DD519" s="36"/>
      <c r="DE519" s="36"/>
      <c r="DF519" s="36"/>
      <c r="DG519" s="36"/>
      <c r="DH519" s="36"/>
      <c r="DI519" s="36"/>
      <c r="DJ519" s="36"/>
      <c r="DK519" s="36"/>
      <c r="DL519" s="36"/>
      <c r="DM519" s="36"/>
      <c r="DN519" s="36"/>
      <c r="DO519" s="36"/>
      <c r="DP519" s="56"/>
    </row>
    <row r="520" spans="1:120" hidden="1" x14ac:dyDescent="0.25">
      <c r="A520" s="10">
        <v>276</v>
      </c>
      <c r="B520" s="19" t="s">
        <v>316</v>
      </c>
      <c r="C520" s="2" t="s">
        <v>40</v>
      </c>
      <c r="D520" s="2" t="s">
        <v>41</v>
      </c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>
        <v>8.4</v>
      </c>
      <c r="P520" s="2">
        <v>8.4</v>
      </c>
      <c r="Q520" s="2">
        <v>8.6</v>
      </c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56"/>
    </row>
    <row r="521" spans="1:120" hidden="1" x14ac:dyDescent="0.25">
      <c r="A521" s="10">
        <v>20</v>
      </c>
      <c r="B521" s="19" t="s">
        <v>318</v>
      </c>
      <c r="C521" s="2" t="s">
        <v>40</v>
      </c>
      <c r="D521" s="2" t="s">
        <v>41</v>
      </c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>
        <v>9.4</v>
      </c>
      <c r="P521" s="2">
        <v>9.8000000000000007</v>
      </c>
      <c r="Q521" s="2">
        <v>9.6</v>
      </c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55"/>
    </row>
    <row r="522" spans="1:120" hidden="1" x14ac:dyDescent="0.25">
      <c r="A522" s="44">
        <v>3</v>
      </c>
      <c r="B522" s="19" t="s">
        <v>351</v>
      </c>
      <c r="C522" s="2" t="s">
        <v>40</v>
      </c>
      <c r="D522" s="19" t="s">
        <v>41</v>
      </c>
      <c r="E522" s="45"/>
      <c r="F522" s="19"/>
      <c r="G522" s="19"/>
      <c r="H522" s="19"/>
      <c r="I522" s="19"/>
      <c r="J522" s="19"/>
      <c r="K522" s="19"/>
      <c r="L522" s="19"/>
      <c r="M522" s="19"/>
      <c r="N522" s="19"/>
      <c r="O522" s="19">
        <v>8.6</v>
      </c>
      <c r="P522" s="19">
        <v>8.4</v>
      </c>
      <c r="Q522" s="19">
        <v>8.4</v>
      </c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  <c r="BH522" s="19"/>
      <c r="BI522" s="19"/>
      <c r="BJ522" s="19"/>
      <c r="BK522" s="19"/>
      <c r="BL522" s="19"/>
      <c r="BM522" s="19"/>
      <c r="BN522" s="19"/>
      <c r="BO522" s="19"/>
      <c r="BP522" s="19"/>
      <c r="BQ522" s="19"/>
      <c r="BR522" s="19"/>
      <c r="BS522" s="19"/>
      <c r="BT522" s="19"/>
      <c r="BU522" s="19"/>
      <c r="BV522" s="19"/>
      <c r="BW522" s="19"/>
      <c r="BX522" s="19"/>
      <c r="BY522" s="19"/>
      <c r="BZ522" s="19"/>
      <c r="CA522" s="19"/>
      <c r="CB522" s="19"/>
      <c r="CC522" s="19"/>
      <c r="CD522" s="19"/>
      <c r="CE522" s="19"/>
      <c r="CF522" s="19"/>
      <c r="CG522" s="19"/>
      <c r="CH522" s="19"/>
      <c r="CI522" s="19"/>
      <c r="CJ522" s="19"/>
      <c r="CK522" s="19"/>
      <c r="CL522" s="19"/>
      <c r="CM522" s="19"/>
      <c r="CN522" s="19"/>
      <c r="CO522" s="19"/>
      <c r="CP522" s="19"/>
      <c r="CQ522" s="19"/>
      <c r="CR522" s="19"/>
      <c r="CS522" s="19"/>
      <c r="CT522" s="19"/>
      <c r="CU522" s="19"/>
      <c r="CV522" s="19"/>
      <c r="CW522" s="19"/>
      <c r="CX522" s="19"/>
      <c r="CY522" s="19"/>
      <c r="CZ522" s="19"/>
      <c r="DA522" s="19"/>
      <c r="DB522" s="19"/>
      <c r="DC522" s="19"/>
      <c r="DD522" s="19"/>
      <c r="DE522" s="19"/>
      <c r="DF522" s="19"/>
      <c r="DG522" s="19"/>
      <c r="DH522" s="19"/>
      <c r="DI522" s="19"/>
      <c r="DJ522" s="19"/>
      <c r="DK522" s="19"/>
      <c r="DL522" s="19"/>
      <c r="DM522" s="19"/>
      <c r="DN522" s="19"/>
      <c r="DO522" s="19"/>
      <c r="DP522" s="55"/>
    </row>
  </sheetData>
  <hyperlinks>
    <hyperlink ref="C7" r:id="rId1"/>
  </hyperlinks>
  <pageMargins left="0.7" right="0.7" top="0.75" bottom="0.75" header="0.3" footer="0.3"/>
  <pageSetup paperSize="9" scale="20" fitToWidth="0" orientation="landscape" verticalDpi="0"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34" sqref="K34"/>
    </sheetView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D33" sqref="D33"/>
    </sheetView>
  </sheetViews>
  <sheetFormatPr defaultRowHeight="15" x14ac:dyDescent="0.25"/>
  <cols>
    <col min="2" max="2" width="21.42578125" customWidth="1"/>
    <col min="4" max="4" width="34" customWidth="1"/>
  </cols>
  <sheetData>
    <row r="1" spans="1:8" x14ac:dyDescent="0.25">
      <c r="A1">
        <f>'Обработка зачетов'!A1</f>
        <v>0</v>
      </c>
      <c r="B1">
        <f>'Обработка зачетов'!B1</f>
        <v>0</v>
      </c>
      <c r="C1">
        <f>'Обработка зачетов'!E1</f>
        <v>0</v>
      </c>
      <c r="D1">
        <f>'Обработка зачетов'!G1</f>
        <v>0</v>
      </c>
      <c r="E1">
        <f>'Обработка зачетов'!D2</f>
        <v>0</v>
      </c>
      <c r="F1">
        <f>'Обработка зачетов'!D3</f>
        <v>0</v>
      </c>
      <c r="G1">
        <f>'Обработка зачетов'!D4</f>
        <v>0</v>
      </c>
      <c r="H1">
        <f>'Обработка зачетов'!D5</f>
        <v>0</v>
      </c>
    </row>
    <row r="2" spans="1:8" x14ac:dyDescent="0.25">
      <c r="A2">
        <f>'Обработка зачетов'!A6</f>
        <v>0</v>
      </c>
      <c r="B2">
        <f>'Обработка зачетов'!B6</f>
        <v>0</v>
      </c>
      <c r="C2">
        <f>'Обработка зачетов'!E6</f>
        <v>0</v>
      </c>
      <c r="D2">
        <f>'Обработка зачетов'!G6</f>
        <v>0</v>
      </c>
      <c r="E2">
        <f>'Обработка зачетов'!D7</f>
        <v>0</v>
      </c>
      <c r="F2">
        <f>'Обработка зачетов'!D8</f>
        <v>0</v>
      </c>
      <c r="G2">
        <f>'Обработка зачетов'!D9</f>
        <v>0</v>
      </c>
      <c r="H2">
        <f>'Обработка зачетов'!D10</f>
        <v>0</v>
      </c>
    </row>
    <row r="3" spans="1:8" x14ac:dyDescent="0.25">
      <c r="A3">
        <f>'Обработка зачетов'!A11</f>
        <v>0</v>
      </c>
      <c r="B3">
        <f>'Обработка зачетов'!B11</f>
        <v>0</v>
      </c>
      <c r="C3">
        <f>'Обработка зачетов'!E11</f>
        <v>0</v>
      </c>
      <c r="D3">
        <f>'Обработка зачетов'!G11</f>
        <v>0</v>
      </c>
      <c r="E3">
        <f>'Обработка зачетов'!$D12</f>
        <v>0</v>
      </c>
      <c r="F3">
        <f>'Обработка зачетов'!$D13</f>
        <v>0</v>
      </c>
      <c r="G3">
        <f>'Обработка зачетов'!$D14</f>
        <v>0</v>
      </c>
      <c r="H3">
        <f>'Обработка зачетов'!$D15</f>
        <v>0</v>
      </c>
    </row>
    <row r="4" spans="1:8" x14ac:dyDescent="0.25">
      <c r="A4">
        <f>'Обработка зачетов'!A16</f>
        <v>0</v>
      </c>
      <c r="B4">
        <f>'Обработка зачетов'!B16</f>
        <v>0</v>
      </c>
      <c r="C4">
        <f>'Обработка зачетов'!E16</f>
        <v>0</v>
      </c>
      <c r="D4">
        <f>'Обработка зачетов'!G16</f>
        <v>0</v>
      </c>
      <c r="E4">
        <f>'Обработка зачетов'!D17</f>
        <v>0</v>
      </c>
      <c r="F4">
        <f>'Обработка зачетов'!$D18</f>
        <v>0</v>
      </c>
      <c r="G4">
        <f>'Обработка зачетов'!$D19</f>
        <v>0</v>
      </c>
      <c r="H4">
        <f>'Обработка зачетов'!$D20</f>
        <v>0</v>
      </c>
    </row>
    <row r="5" spans="1:8" x14ac:dyDescent="0.25">
      <c r="A5">
        <f>'Обработка зачетов'!A21</f>
        <v>0</v>
      </c>
      <c r="B5">
        <f>'Обработка зачетов'!B21</f>
        <v>0</v>
      </c>
      <c r="C5">
        <f>'Обработка зачетов'!E21</f>
        <v>0</v>
      </c>
      <c r="D5">
        <f>'Обработка зачетов'!G21</f>
        <v>0</v>
      </c>
      <c r="E5">
        <f>'Обработка зачетов'!D22</f>
        <v>0</v>
      </c>
      <c r="F5">
        <f>'Обработка зачетов'!$D23</f>
        <v>0</v>
      </c>
      <c r="G5">
        <f>'Обработка зачетов'!$D24</f>
        <v>0</v>
      </c>
      <c r="H5">
        <f>'Обработка зачетов'!$D25</f>
        <v>0</v>
      </c>
    </row>
    <row r="6" spans="1:8" x14ac:dyDescent="0.25">
      <c r="A6">
        <f>'Обработка зачетов'!A26</f>
        <v>0</v>
      </c>
      <c r="B6">
        <f>'Обработка зачетов'!B26</f>
        <v>0</v>
      </c>
      <c r="C6">
        <f>'Обработка зачетов'!E26</f>
        <v>0</v>
      </c>
      <c r="D6">
        <f>'Обработка зачетов'!G26</f>
        <v>0</v>
      </c>
      <c r="E6">
        <f>'Обработка зачетов'!D27</f>
        <v>0</v>
      </c>
      <c r="F6">
        <f>'Обработка зачетов'!$D28</f>
        <v>0</v>
      </c>
      <c r="G6">
        <f>'Обработка зачетов'!$D29</f>
        <v>0</v>
      </c>
      <c r="H6">
        <f>'Обработка зачетов'!$D30</f>
        <v>0</v>
      </c>
    </row>
    <row r="7" spans="1:8" x14ac:dyDescent="0.25">
      <c r="A7">
        <f>'Обработка зачетов'!A31</f>
        <v>0</v>
      </c>
      <c r="B7">
        <f>'Обработка зачетов'!B31</f>
        <v>0</v>
      </c>
      <c r="C7">
        <f>'Обработка зачетов'!E31</f>
        <v>0</v>
      </c>
      <c r="D7">
        <f>'Обработка зачетов'!G31</f>
        <v>0</v>
      </c>
      <c r="E7">
        <f>'Обработка зачетов'!D32</f>
        <v>0</v>
      </c>
      <c r="F7">
        <f>'Обработка зачетов'!$D33</f>
        <v>0</v>
      </c>
      <c r="G7">
        <f>'Обработка зачетов'!$D34</f>
        <v>0</v>
      </c>
      <c r="H7">
        <f>'Обработка зачетов'!$D35</f>
        <v>0</v>
      </c>
    </row>
    <row r="8" spans="1:8" x14ac:dyDescent="0.25">
      <c r="A8">
        <f>'Обработка зачетов'!A36</f>
        <v>0</v>
      </c>
      <c r="B8">
        <f>'Обработка зачетов'!B36</f>
        <v>0</v>
      </c>
      <c r="C8">
        <f>'Обработка зачетов'!E36</f>
        <v>0</v>
      </c>
      <c r="D8">
        <f>'Обработка зачетов'!G36</f>
        <v>0</v>
      </c>
      <c r="E8">
        <f>'Обработка зачетов'!D37</f>
        <v>0</v>
      </c>
      <c r="F8">
        <f>'Обработка зачетов'!$D38</f>
        <v>0</v>
      </c>
      <c r="G8">
        <f>'Обработка зачетов'!$D39</f>
        <v>0</v>
      </c>
      <c r="H8">
        <f>'Обработка зачетов'!$D40</f>
        <v>0</v>
      </c>
    </row>
    <row r="9" spans="1:8" x14ac:dyDescent="0.25">
      <c r="A9">
        <f>'Обработка зачетов'!A41</f>
        <v>0</v>
      </c>
      <c r="B9">
        <f>'Обработка зачетов'!B41</f>
        <v>0</v>
      </c>
      <c r="C9">
        <f>'Обработка зачетов'!E41</f>
        <v>0</v>
      </c>
      <c r="D9">
        <f>'Обработка зачетов'!G41</f>
        <v>0</v>
      </c>
      <c r="E9">
        <f>'Обработка зачетов'!D42</f>
        <v>0</v>
      </c>
      <c r="F9">
        <f>'Обработка зачетов'!$D43</f>
        <v>0</v>
      </c>
      <c r="G9">
        <f>'Обработка зачетов'!$D44</f>
        <v>0</v>
      </c>
      <c r="H9">
        <f>'Обработка зачетов'!$D45</f>
        <v>0</v>
      </c>
    </row>
    <row r="10" spans="1:8" x14ac:dyDescent="0.25">
      <c r="A10">
        <f>'Обработка зачетов'!A46</f>
        <v>0</v>
      </c>
      <c r="B10">
        <f>'Обработка зачетов'!B46</f>
        <v>0</v>
      </c>
      <c r="C10">
        <f>'Обработка зачетов'!E46</f>
        <v>0</v>
      </c>
      <c r="D10">
        <f>'Обработка зачетов'!G46</f>
        <v>0</v>
      </c>
      <c r="E10">
        <f>'Обработка зачетов'!D47</f>
        <v>0</v>
      </c>
      <c r="F10">
        <f>'Обработка зачетов'!$D48</f>
        <v>0</v>
      </c>
      <c r="G10">
        <f>'Обработка зачетов'!$D49</f>
        <v>0</v>
      </c>
      <c r="H10">
        <f>'Обработка зачетов'!$D50</f>
        <v>0</v>
      </c>
    </row>
    <row r="11" spans="1:8" x14ac:dyDescent="0.25">
      <c r="A11">
        <f>'Обработка зачетов'!A51</f>
        <v>0</v>
      </c>
      <c r="B11">
        <f>'Обработка зачетов'!B51</f>
        <v>0</v>
      </c>
      <c r="C11">
        <f>'Обработка зачетов'!E51</f>
        <v>0</v>
      </c>
      <c r="D11">
        <f>'Обработка зачетов'!G51</f>
        <v>0</v>
      </c>
      <c r="E11">
        <f>'Обработка зачетов'!D52</f>
        <v>0</v>
      </c>
      <c r="F11">
        <f>'Обработка зачетов'!$D53</f>
        <v>0</v>
      </c>
      <c r="G11">
        <f>'Обработка зачетов'!$D54</f>
        <v>0</v>
      </c>
      <c r="H11">
        <f>'Обработка зачетов'!$D55</f>
        <v>0</v>
      </c>
    </row>
    <row r="12" spans="1:8" x14ac:dyDescent="0.25">
      <c r="A12">
        <f>'Обработка зачетов'!A56</f>
        <v>0</v>
      </c>
      <c r="B12">
        <f>'Обработка зачетов'!B56</f>
        <v>0</v>
      </c>
      <c r="C12">
        <f>'Обработка зачетов'!E56</f>
        <v>0</v>
      </c>
      <c r="D12">
        <f>'Обработка зачетов'!G56</f>
        <v>0</v>
      </c>
      <c r="E12">
        <f>'Обработка зачетов'!D57</f>
        <v>0</v>
      </c>
      <c r="F12">
        <f>'Обработка зачетов'!$D58</f>
        <v>0</v>
      </c>
      <c r="G12">
        <f>'Обработка зачетов'!$D59</f>
        <v>0</v>
      </c>
      <c r="H12">
        <f>'Обработка зачетов'!$D60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Протокол</vt:lpstr>
      <vt:lpstr>Рейтинг школ танца</vt:lpstr>
      <vt:lpstr>Рейтинг Dancepride Trophhy</vt:lpstr>
      <vt:lpstr>Протокол.DPT</vt:lpstr>
      <vt:lpstr>Обработка зачетов</vt:lpstr>
      <vt:lpstr>готовые результаты зачетов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</dc:creator>
  <cp:lastModifiedBy>Роман</cp:lastModifiedBy>
  <cp:lastPrinted>2018-12-09T17:10:18Z</cp:lastPrinted>
  <dcterms:created xsi:type="dcterms:W3CDTF">2018-08-07T14:51:41Z</dcterms:created>
  <dcterms:modified xsi:type="dcterms:W3CDTF">2019-04-12T12:04:51Z</dcterms:modified>
</cp:coreProperties>
</file>