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5" yWindow="90" windowWidth="13455" windowHeight="10065" tabRatio="675"/>
  </bookViews>
  <sheets>
    <sheet name="Рейтинг" sheetId="1" r:id="rId1"/>
    <sheet name="Рейтинг школ танца НТЛ" sheetId="11" r:id="rId2"/>
    <sheet name="07.10.18" sheetId="2" r:id="rId3"/>
    <sheet name="21.10.18" sheetId="3" r:id="rId4"/>
    <sheet name="11.11.18" sheetId="4" r:id="rId5"/>
    <sheet name="18.11.18" sheetId="5" r:id="rId6"/>
    <sheet name="02.12.18" sheetId="6" r:id="rId7"/>
    <sheet name="23.12.18" sheetId="7" r:id="rId8"/>
    <sheet name="13.01.19" sheetId="8" r:id="rId9"/>
    <sheet name="26.01.19" sheetId="9" r:id="rId10"/>
    <sheet name="07.02.19" sheetId="10" r:id="rId11"/>
    <sheet name="03.03.19" sheetId="12" r:id="rId12"/>
    <sheet name="24.03.19" sheetId="13" r:id="rId13"/>
    <sheet name="20.04.19" sheetId="15" r:id="rId14"/>
    <sheet name="Лист1" sheetId="14" r:id="rId15"/>
  </sheets>
  <definedNames>
    <definedName name="_xlnm.Print_Area" localSheetId="1">Таблица10[#All]</definedName>
  </definedNames>
  <calcPr calcId="144525"/>
</workbook>
</file>

<file path=xl/calcChain.xml><?xml version="1.0" encoding="utf-8"?>
<calcChain xmlns="http://schemas.openxmlformats.org/spreadsheetml/2006/main">
  <c r="F4" i="11" l="1"/>
  <c r="F5" i="11"/>
  <c r="F6" i="11"/>
  <c r="F7" i="11"/>
  <c r="F8" i="11"/>
  <c r="F9" i="11"/>
  <c r="F10" i="11"/>
  <c r="F11" i="11"/>
  <c r="F12" i="11"/>
  <c r="F3" i="11"/>
  <c r="B17" i="1"/>
  <c r="B22" i="1"/>
  <c r="B65" i="1"/>
  <c r="D12" i="15"/>
  <c r="F12" i="15" s="1"/>
  <c r="D11" i="15"/>
  <c r="F11" i="15" s="1"/>
  <c r="D10" i="15"/>
  <c r="F10" i="15" s="1"/>
  <c r="D9" i="15"/>
  <c r="F9" i="15" s="1"/>
  <c r="D8" i="15"/>
  <c r="F8" i="15" s="1"/>
  <c r="D7" i="15"/>
  <c r="F7" i="15" s="1"/>
  <c r="D6" i="15"/>
  <c r="F6" i="15" s="1"/>
  <c r="D5" i="15"/>
  <c r="F5" i="15" s="1"/>
  <c r="D4" i="15"/>
  <c r="F4" i="15" s="1"/>
  <c r="D3" i="15"/>
  <c r="F3" i="15" s="1"/>
  <c r="E43" i="1" l="1"/>
  <c r="B43" i="1" s="1"/>
  <c r="E50" i="1"/>
  <c r="B50" i="1" s="1"/>
  <c r="F43" i="1"/>
  <c r="F50" i="1"/>
  <c r="E75" i="1"/>
  <c r="F75" i="1"/>
  <c r="E60" i="1"/>
  <c r="E54" i="1"/>
  <c r="F60" i="1"/>
  <c r="F54" i="1"/>
  <c r="E49" i="1"/>
  <c r="E66" i="1"/>
  <c r="B66" i="1" s="1"/>
  <c r="E69" i="1"/>
  <c r="B69" i="1" s="1"/>
  <c r="F49" i="1"/>
  <c r="F66" i="1"/>
  <c r="F69" i="1"/>
  <c r="E89" i="1"/>
  <c r="F89" i="1"/>
  <c r="E90" i="1"/>
  <c r="F90" i="1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  <c r="D4" i="12"/>
  <c r="F4" i="12" s="1"/>
  <c r="D3" i="12"/>
  <c r="F3" i="12" s="1"/>
  <c r="B54" i="1" l="1"/>
  <c r="B90" i="1"/>
  <c r="B49" i="1"/>
  <c r="B60" i="1"/>
  <c r="B89" i="1"/>
  <c r="B75" i="1"/>
  <c r="D17" i="13"/>
  <c r="F17" i="13" s="1"/>
  <c r="F16" i="13"/>
  <c r="D16" i="13"/>
  <c r="D15" i="13"/>
  <c r="F15" i="13" s="1"/>
  <c r="F14" i="13"/>
  <c r="D14" i="13"/>
  <c r="D13" i="13"/>
  <c r="F13" i="13" s="1"/>
  <c r="F12" i="13"/>
  <c r="D12" i="13"/>
  <c r="D11" i="13"/>
  <c r="F11" i="13" s="1"/>
  <c r="F10" i="13"/>
  <c r="D10" i="13"/>
  <c r="D9" i="13"/>
  <c r="F9" i="13" s="1"/>
  <c r="F8" i="13"/>
  <c r="D8" i="13"/>
  <c r="D7" i="13"/>
  <c r="F7" i="13" s="1"/>
  <c r="F6" i="13"/>
  <c r="D6" i="13"/>
  <c r="D5" i="13"/>
  <c r="F5" i="13" s="1"/>
  <c r="F4" i="13"/>
  <c r="D4" i="13"/>
  <c r="D3" i="13"/>
  <c r="F3" i="13" s="1"/>
  <c r="E41" i="1" l="1"/>
  <c r="E44" i="1"/>
  <c r="B44" i="1" s="1"/>
  <c r="E45" i="1"/>
  <c r="E46" i="1"/>
  <c r="E33" i="1"/>
  <c r="E63" i="1"/>
  <c r="B63" i="1" s="1"/>
  <c r="E74" i="1"/>
  <c r="E76" i="1"/>
  <c r="E77" i="1"/>
  <c r="F41" i="1"/>
  <c r="F44" i="1"/>
  <c r="F45" i="1"/>
  <c r="F46" i="1"/>
  <c r="F33" i="1"/>
  <c r="F63" i="1"/>
  <c r="F74" i="1"/>
  <c r="F76" i="1"/>
  <c r="F77" i="1"/>
  <c r="E78" i="1"/>
  <c r="E80" i="1"/>
  <c r="E81" i="1"/>
  <c r="E83" i="1"/>
  <c r="B83" i="1" s="1"/>
  <c r="F78" i="1"/>
  <c r="F80" i="1"/>
  <c r="F81" i="1"/>
  <c r="F83" i="1"/>
  <c r="D26" i="10"/>
  <c r="F26" i="10" s="1"/>
  <c r="D25" i="10"/>
  <c r="F25" i="10" s="1"/>
  <c r="D24" i="10"/>
  <c r="F24" i="10" s="1"/>
  <c r="D23" i="10"/>
  <c r="F23" i="10" s="1"/>
  <c r="D22" i="10"/>
  <c r="F22" i="10" s="1"/>
  <c r="D21" i="10"/>
  <c r="F21" i="10" s="1"/>
  <c r="D20" i="10"/>
  <c r="F20" i="10" s="1"/>
  <c r="D19" i="10"/>
  <c r="D18" i="10"/>
  <c r="F18" i="10" s="1"/>
  <c r="F17" i="10"/>
  <c r="D17" i="10"/>
  <c r="D16" i="10"/>
  <c r="F16" i="10" s="1"/>
  <c r="F15" i="10"/>
  <c r="D15" i="10"/>
  <c r="D14" i="10"/>
  <c r="F14" i="10" s="1"/>
  <c r="F13" i="10"/>
  <c r="D13" i="10"/>
  <c r="D12" i="10"/>
  <c r="F12" i="10" s="1"/>
  <c r="F11" i="10"/>
  <c r="D11" i="10"/>
  <c r="D10" i="10"/>
  <c r="F10" i="10" s="1"/>
  <c r="F9" i="10"/>
  <c r="D9" i="10"/>
  <c r="D8" i="10"/>
  <c r="F8" i="10" s="1"/>
  <c r="F7" i="10"/>
  <c r="D7" i="10"/>
  <c r="D6" i="10"/>
  <c r="F6" i="10" s="1"/>
  <c r="F5" i="10"/>
  <c r="D5" i="10"/>
  <c r="D4" i="10"/>
  <c r="F4" i="10" s="1"/>
  <c r="F3" i="10"/>
  <c r="D3" i="10"/>
  <c r="B80" i="1" l="1"/>
  <c r="B76" i="1"/>
  <c r="B46" i="1"/>
  <c r="B78" i="1"/>
  <c r="B74" i="1"/>
  <c r="B45" i="1"/>
  <c r="B81" i="1"/>
  <c r="B77" i="1"/>
  <c r="B33" i="1"/>
  <c r="B41" i="1"/>
  <c r="E51" i="1"/>
  <c r="E56" i="1"/>
  <c r="E59" i="1"/>
  <c r="E61" i="1"/>
  <c r="E62" i="1"/>
  <c r="E67" i="1"/>
  <c r="E68" i="1"/>
  <c r="E79" i="1"/>
  <c r="E82" i="1"/>
  <c r="E84" i="1"/>
  <c r="E86" i="1"/>
  <c r="E87" i="1"/>
  <c r="F51" i="1"/>
  <c r="F56" i="1"/>
  <c r="F59" i="1"/>
  <c r="F61" i="1"/>
  <c r="F62" i="1"/>
  <c r="F67" i="1"/>
  <c r="F68" i="1"/>
  <c r="F79" i="1"/>
  <c r="F82" i="1"/>
  <c r="F84" i="1"/>
  <c r="F86" i="1"/>
  <c r="F87" i="1"/>
  <c r="E47" i="1"/>
  <c r="E48" i="1"/>
  <c r="F47" i="1"/>
  <c r="F48" i="1"/>
  <c r="E40" i="1"/>
  <c r="F40" i="1"/>
  <c r="B79" i="1" l="1"/>
  <c r="B48" i="1"/>
  <c r="B84" i="1"/>
  <c r="B67" i="1"/>
  <c r="B56" i="1"/>
  <c r="B40" i="1"/>
  <c r="B47" i="1"/>
  <c r="B82" i="1"/>
  <c r="B62" i="1"/>
  <c r="B51" i="1"/>
  <c r="B87" i="1"/>
  <c r="B61" i="1"/>
  <c r="B86" i="1"/>
  <c r="B68" i="1"/>
  <c r="B59" i="1"/>
  <c r="D9" i="9"/>
  <c r="F9" i="9" s="1"/>
  <c r="D10" i="9"/>
  <c r="F10" i="9" s="1"/>
  <c r="D5" i="9"/>
  <c r="F5" i="9" s="1"/>
  <c r="D7" i="9"/>
  <c r="F7" i="9" s="1"/>
  <c r="D8" i="9"/>
  <c r="F8" i="9" s="1"/>
  <c r="D4" i="9"/>
  <c r="F4" i="9" s="1"/>
  <c r="D11" i="9"/>
  <c r="F11" i="9" s="1"/>
  <c r="D12" i="9"/>
  <c r="F12" i="9" s="1"/>
  <c r="D13" i="9"/>
  <c r="F13" i="9" s="1"/>
  <c r="D14" i="9"/>
  <c r="F14" i="9" s="1"/>
  <c r="D15" i="9"/>
  <c r="F15" i="9" s="1"/>
  <c r="D16" i="9"/>
  <c r="F16" i="9" s="1"/>
  <c r="D17" i="9"/>
  <c r="F17" i="9" s="1"/>
  <c r="D18" i="9"/>
  <c r="F18" i="9" s="1"/>
  <c r="D19" i="9"/>
  <c r="F19" i="9" s="1"/>
  <c r="D6" i="9"/>
  <c r="F6" i="9" s="1"/>
  <c r="D20" i="9"/>
  <c r="F20" i="9" s="1"/>
  <c r="D21" i="9"/>
  <c r="F21" i="9" s="1"/>
  <c r="D3" i="9"/>
  <c r="F3" i="9" s="1"/>
  <c r="D22" i="9"/>
  <c r="F22" i="9" s="1"/>
  <c r="D23" i="9"/>
  <c r="F23" i="9" s="1"/>
  <c r="D24" i="9"/>
  <c r="F24" i="9" s="1"/>
  <c r="D25" i="9"/>
  <c r="F25" i="9" s="1"/>
  <c r="D26" i="9"/>
  <c r="F26" i="9" s="1"/>
  <c r="D27" i="9"/>
  <c r="F27" i="9" s="1"/>
  <c r="D28" i="9"/>
  <c r="F28" i="9" s="1"/>
  <c r="D29" i="9"/>
  <c r="F29" i="9" s="1"/>
  <c r="E88" i="1" l="1"/>
  <c r="F88" i="1"/>
  <c r="E72" i="1"/>
  <c r="F72" i="1"/>
  <c r="B88" i="1" l="1"/>
  <c r="B72" i="1"/>
  <c r="E70" i="1"/>
  <c r="F70" i="1"/>
  <c r="E42" i="1"/>
  <c r="E58" i="1"/>
  <c r="B58" i="1" s="1"/>
  <c r="E64" i="1"/>
  <c r="F42" i="1"/>
  <c r="F58" i="1"/>
  <c r="F64" i="1"/>
  <c r="B64" i="1" l="1"/>
  <c r="B70" i="1"/>
  <c r="B42" i="1"/>
  <c r="E8" i="1"/>
  <c r="B8" i="1" s="1"/>
  <c r="F8" i="1"/>
  <c r="E23" i="1"/>
  <c r="F23" i="1"/>
  <c r="E24" i="1"/>
  <c r="B24" i="1" s="1"/>
  <c r="F24" i="1"/>
  <c r="E12" i="1"/>
  <c r="F12" i="1"/>
  <c r="E2" i="1"/>
  <c r="B2" i="1" s="1"/>
  <c r="F2" i="1"/>
  <c r="E27" i="1"/>
  <c r="F27" i="1"/>
  <c r="E7" i="1"/>
  <c r="B7" i="1" s="1"/>
  <c r="F7" i="1"/>
  <c r="E20" i="1"/>
  <c r="F20" i="1"/>
  <c r="E9" i="1"/>
  <c r="B9" i="1" s="1"/>
  <c r="F9" i="1"/>
  <c r="E3" i="1"/>
  <c r="F3" i="1"/>
  <c r="E30" i="1"/>
  <c r="B30" i="1" s="1"/>
  <c r="F30" i="1"/>
  <c r="E32" i="1"/>
  <c r="F32" i="1"/>
  <c r="E6" i="1"/>
  <c r="B6" i="1" s="1"/>
  <c r="F6" i="1"/>
  <c r="E53" i="1"/>
  <c r="F53" i="1"/>
  <c r="E13" i="1"/>
  <c r="B13" i="1" s="1"/>
  <c r="F13" i="1"/>
  <c r="E36" i="1"/>
  <c r="F36" i="1"/>
  <c r="E28" i="1"/>
  <c r="B28" i="1" s="1"/>
  <c r="F28" i="1"/>
  <c r="E25" i="1"/>
  <c r="F25" i="1"/>
  <c r="E34" i="1"/>
  <c r="B34" i="1" s="1"/>
  <c r="F34" i="1"/>
  <c r="E37" i="1"/>
  <c r="F37" i="1"/>
  <c r="E57" i="1"/>
  <c r="B57" i="1" s="1"/>
  <c r="F57" i="1"/>
  <c r="E16" i="1"/>
  <c r="F16" i="1"/>
  <c r="E38" i="1"/>
  <c r="B38" i="1" s="1"/>
  <c r="F38" i="1"/>
  <c r="E29" i="1"/>
  <c r="F29" i="1"/>
  <c r="E18" i="1"/>
  <c r="B18" i="1" s="1"/>
  <c r="F18" i="1"/>
  <c r="E39" i="1"/>
  <c r="F39" i="1"/>
  <c r="E5" i="1"/>
  <c r="B5" i="1" s="1"/>
  <c r="F5" i="1"/>
  <c r="E21" i="1"/>
  <c r="F21" i="1"/>
  <c r="E19" i="1"/>
  <c r="B19" i="1" s="1"/>
  <c r="F19" i="1"/>
  <c r="E26" i="1"/>
  <c r="F26" i="1"/>
  <c r="E4" i="1"/>
  <c r="B4" i="1" s="1"/>
  <c r="F4" i="1"/>
  <c r="E71" i="1"/>
  <c r="F71" i="1"/>
  <c r="E73" i="1"/>
  <c r="B73" i="1" s="1"/>
  <c r="E11" i="1"/>
  <c r="F11" i="1"/>
  <c r="E15" i="1"/>
  <c r="F15" i="1"/>
  <c r="E10" i="1"/>
  <c r="F10" i="1"/>
  <c r="E14" i="1"/>
  <c r="F14" i="1"/>
  <c r="E35" i="1"/>
  <c r="F35" i="1"/>
  <c r="E31" i="1"/>
  <c r="F31" i="1"/>
  <c r="E85" i="1"/>
  <c r="F85" i="1"/>
  <c r="E52" i="1"/>
  <c r="F52" i="1"/>
  <c r="E55" i="1"/>
  <c r="F55" i="1"/>
  <c r="D15" i="6"/>
  <c r="F15" i="6"/>
  <c r="D14" i="6"/>
  <c r="F14" i="6"/>
  <c r="D13" i="6"/>
  <c r="F13" i="6"/>
  <c r="D12" i="6"/>
  <c r="F12" i="6"/>
  <c r="D11" i="6"/>
  <c r="F11" i="6"/>
  <c r="D10" i="6"/>
  <c r="F10" i="6"/>
  <c r="D9" i="6"/>
  <c r="F9" i="6"/>
  <c r="D8" i="6"/>
  <c r="F8" i="6"/>
  <c r="D7" i="6"/>
  <c r="F7" i="6"/>
  <c r="D6" i="6"/>
  <c r="F6" i="6"/>
  <c r="D5" i="6"/>
  <c r="F5" i="6"/>
  <c r="D4" i="6"/>
  <c r="F4" i="6"/>
  <c r="D3" i="6"/>
  <c r="F3" i="6"/>
  <c r="D33" i="5"/>
  <c r="F33" i="5"/>
  <c r="D32" i="5"/>
  <c r="F32" i="5"/>
  <c r="D31" i="5"/>
  <c r="F31" i="5"/>
  <c r="D30" i="5"/>
  <c r="F30" i="5"/>
  <c r="D29" i="5"/>
  <c r="F29" i="5"/>
  <c r="D28" i="5"/>
  <c r="F28" i="5"/>
  <c r="D27" i="5"/>
  <c r="F27" i="5"/>
  <c r="D26" i="5"/>
  <c r="F26" i="5"/>
  <c r="D25" i="5"/>
  <c r="F25" i="5"/>
  <c r="D24" i="5"/>
  <c r="F24" i="5"/>
  <c r="D23" i="5"/>
  <c r="F23" i="5"/>
  <c r="D22" i="5"/>
  <c r="F22" i="5"/>
  <c r="D21" i="5"/>
  <c r="F21" i="5"/>
  <c r="D20" i="5"/>
  <c r="F20" i="5"/>
  <c r="D19" i="5"/>
  <c r="F19" i="5"/>
  <c r="D18" i="5"/>
  <c r="F18" i="5"/>
  <c r="D17" i="5"/>
  <c r="F17" i="5"/>
  <c r="D16" i="5"/>
  <c r="F16" i="5"/>
  <c r="D15" i="5"/>
  <c r="F15" i="5"/>
  <c r="D14" i="5"/>
  <c r="F14" i="5"/>
  <c r="D13" i="5"/>
  <c r="F13" i="5"/>
  <c r="D12" i="5"/>
  <c r="F12" i="5"/>
  <c r="D11" i="5"/>
  <c r="F11" i="5"/>
  <c r="D10" i="5"/>
  <c r="F10" i="5"/>
  <c r="D9" i="5"/>
  <c r="F9" i="5"/>
  <c r="D8" i="5"/>
  <c r="F8" i="5"/>
  <c r="D7" i="5"/>
  <c r="F7" i="5"/>
  <c r="D6" i="5"/>
  <c r="F6" i="5"/>
  <c r="D5" i="5"/>
  <c r="F5" i="5"/>
  <c r="D4" i="5"/>
  <c r="F4" i="5"/>
  <c r="D3" i="5"/>
  <c r="F3" i="5"/>
  <c r="F5" i="2"/>
  <c r="F4" i="3"/>
  <c r="F7" i="2"/>
  <c r="F6" i="3"/>
  <c r="F8" i="2"/>
  <c r="F7" i="3"/>
  <c r="F3" i="2"/>
  <c r="F3" i="3"/>
  <c r="F8" i="3"/>
  <c r="F4" i="2"/>
  <c r="F11" i="2"/>
  <c r="F6" i="2"/>
  <c r="F5" i="3"/>
  <c r="F9" i="2"/>
  <c r="F10" i="2"/>
  <c r="F12" i="2"/>
  <c r="F9" i="3"/>
  <c r="D12" i="2"/>
  <c r="D11" i="2"/>
  <c r="D10" i="2"/>
  <c r="D9" i="2"/>
  <c r="D8" i="2"/>
  <c r="D7" i="2"/>
  <c r="D6" i="2"/>
  <c r="D5" i="2"/>
  <c r="D4" i="2"/>
  <c r="D3" i="2"/>
  <c r="B52" i="1" l="1"/>
  <c r="B14" i="1"/>
  <c r="A14" i="1" s="1"/>
  <c r="B71" i="1"/>
  <c r="B26" i="1"/>
  <c r="B21" i="1"/>
  <c r="B39" i="1"/>
  <c r="B29" i="1"/>
  <c r="B16" i="1"/>
  <c r="B37" i="1"/>
  <c r="B25" i="1"/>
  <c r="A25" i="1" s="1"/>
  <c r="B36" i="1"/>
  <c r="B53" i="1"/>
  <c r="B32" i="1"/>
  <c r="B3" i="1"/>
  <c r="A47" i="1" s="1"/>
  <c r="B20" i="1"/>
  <c r="B27" i="1"/>
  <c r="B12" i="1"/>
  <c r="A12" i="1" s="1"/>
  <c r="B23" i="1"/>
  <c r="A23" i="1" s="1"/>
  <c r="B31" i="1"/>
  <c r="B15" i="1"/>
  <c r="A15" i="1" s="1"/>
  <c r="B55" i="1"/>
  <c r="B85" i="1"/>
  <c r="B35" i="1"/>
  <c r="B10" i="1"/>
  <c r="B11" i="1"/>
  <c r="A11" i="1" s="1"/>
  <c r="A52" i="1"/>
  <c r="A39" i="1"/>
  <c r="A49" i="1"/>
  <c r="A29" i="1"/>
  <c r="A57" i="1"/>
  <c r="A67" i="1"/>
  <c r="A6" i="1"/>
  <c r="A21" i="1"/>
  <c r="A85" i="1"/>
  <c r="A68" i="1"/>
  <c r="A86" i="1"/>
  <c r="A27" i="1"/>
  <c r="A58" i="1"/>
  <c r="A82" i="1"/>
  <c r="A90" i="1"/>
  <c r="A88" i="1"/>
  <c r="A10" i="1"/>
  <c r="A33" i="1"/>
  <c r="A43" i="1"/>
  <c r="A73" i="1"/>
  <c r="A38" i="1"/>
  <c r="A78" i="1"/>
  <c r="A66" i="1"/>
  <c r="A45" i="1" l="1"/>
  <c r="A24" i="1"/>
  <c r="A16" i="1"/>
  <c r="A84" i="1"/>
  <c r="A60" i="1"/>
  <c r="A80" i="1"/>
  <c r="A3" i="1"/>
  <c r="A72" i="1"/>
  <c r="A41" i="1"/>
  <c r="A18" i="1"/>
  <c r="A13" i="1"/>
  <c r="A4" i="1"/>
  <c r="A87" i="1"/>
  <c r="A54" i="1"/>
  <c r="A20" i="1"/>
  <c r="A32" i="1"/>
  <c r="A65" i="1"/>
  <c r="A79" i="1"/>
  <c r="A83" i="1"/>
  <c r="A55" i="1"/>
  <c r="A37" i="1"/>
  <c r="A36" i="1"/>
  <c r="A77" i="1"/>
  <c r="A71" i="1"/>
  <c r="A31" i="1"/>
  <c r="A2" i="1"/>
  <c r="A89" i="1"/>
  <c r="A17" i="1"/>
  <c r="A59" i="1"/>
  <c r="A75" i="1"/>
  <c r="A63" i="1"/>
  <c r="A5" i="1"/>
  <c r="A53" i="1"/>
  <c r="A35" i="1"/>
  <c r="A30" i="1"/>
  <c r="A50" i="1"/>
  <c r="A62" i="1"/>
  <c r="A26" i="1"/>
  <c r="A9" i="1"/>
  <c r="A46" i="1"/>
  <c r="A8" i="1"/>
  <c r="A76" i="1"/>
  <c r="A40" i="1"/>
  <c r="A48" i="1"/>
  <c r="A61" i="1"/>
  <c r="A74" i="1"/>
  <c r="A69" i="1"/>
  <c r="A81" i="1"/>
  <c r="A34" i="1"/>
  <c r="A7" i="1"/>
  <c r="A70" i="1"/>
  <c r="A42" i="1"/>
  <c r="A28" i="1"/>
  <c r="A19" i="1"/>
  <c r="A44" i="1"/>
  <c r="A56" i="1"/>
  <c r="A51" i="1"/>
  <c r="A22" i="1"/>
  <c r="A64" i="1"/>
</calcChain>
</file>

<file path=xl/sharedStrings.xml><?xml version="1.0" encoding="utf-8"?>
<sst xmlns="http://schemas.openxmlformats.org/spreadsheetml/2006/main" count="693" uniqueCount="251">
  <si>
    <t>Клубы</t>
  </si>
  <si>
    <t>Руководители</t>
  </si>
  <si>
    <t>N</t>
  </si>
  <si>
    <t>R</t>
  </si>
  <si>
    <t>Q</t>
  </si>
  <si>
    <t>S</t>
  </si>
  <si>
    <t>Adele Dance</t>
  </si>
  <si>
    <t>Никитская Анастасия</t>
  </si>
  <si>
    <t>Dance Academy</t>
  </si>
  <si>
    <t>Кривов Сергей, Маслова Ксения</t>
  </si>
  <si>
    <t>Dancepride</t>
  </si>
  <si>
    <t>Сыдыковы Роман и Юлия</t>
  </si>
  <si>
    <t>Flame Dance</t>
  </si>
  <si>
    <t>Филичкин Иван</t>
  </si>
  <si>
    <t>Infinity</t>
  </si>
  <si>
    <t>Фильченкова Алёна</t>
  </si>
  <si>
    <t>La danza magnifica</t>
  </si>
  <si>
    <t>Умновы Николай и Татьяна</t>
  </si>
  <si>
    <t>Step by Step</t>
  </si>
  <si>
    <t>Клюев Алексей</t>
  </si>
  <si>
    <t>Барон</t>
  </si>
  <si>
    <t>Цымбалюк Алексей</t>
  </si>
  <si>
    <t>Звезда</t>
  </si>
  <si>
    <t>Сторогина Ольга</t>
  </si>
  <si>
    <t>Надежда</t>
  </si>
  <si>
    <t>Надежда Николаева</t>
  </si>
  <si>
    <t>Махаон</t>
  </si>
  <si>
    <t>Ходос Дина</t>
  </si>
  <si>
    <t>Пандора</t>
  </si>
  <si>
    <t>Иванов Алексей</t>
  </si>
  <si>
    <t>07.10.2018</t>
  </si>
  <si>
    <t>21.10.2018</t>
  </si>
  <si>
    <t>Место</t>
  </si>
  <si>
    <t>Бородинов Владислав</t>
  </si>
  <si>
    <t>Танцстиль</t>
  </si>
  <si>
    <t>Кудинов Алексей</t>
  </si>
  <si>
    <t>11.11.2018</t>
  </si>
  <si>
    <t>Сторогина Ольга, Соколков Алексей</t>
  </si>
  <si>
    <t>Стрелкова Мария</t>
  </si>
  <si>
    <t>Adele Autumn Cup</t>
  </si>
  <si>
    <t>Звездный путь</t>
  </si>
  <si>
    <t>10th Dancepride Trophy</t>
  </si>
  <si>
    <t>Кубок Петербурга 2018</t>
  </si>
  <si>
    <t>Arena Dance Club</t>
  </si>
  <si>
    <t>Смагин Евгений, Казаченко Полина</t>
  </si>
  <si>
    <t>DanceCity</t>
  </si>
  <si>
    <t>Рудковская Виктория, Якубова Янина</t>
  </si>
  <si>
    <t>Dancepride, NDL</t>
  </si>
  <si>
    <t>DancePro</t>
  </si>
  <si>
    <t>Дашкевич Олег, Суслова Татьяна</t>
  </si>
  <si>
    <t>Grand</t>
  </si>
  <si>
    <t>Курепина, Стадниченко Андрей</t>
  </si>
  <si>
    <t>La danza magnifica, NDL</t>
  </si>
  <si>
    <t>Nova-Dance</t>
  </si>
  <si>
    <t>Зуев Александр, Старовойтов Максим</t>
  </si>
  <si>
    <t>Real ART</t>
  </si>
  <si>
    <t>Нарыжнев Артём</t>
  </si>
  <si>
    <t>Sportdance, МФСТ РТС</t>
  </si>
  <si>
    <t>Щукина Анна</t>
  </si>
  <si>
    <t>Sway</t>
  </si>
  <si>
    <t>Аверьянов Алексей</t>
  </si>
  <si>
    <t>Tandem</t>
  </si>
  <si>
    <t>Алтухов Федор</t>
  </si>
  <si>
    <t>Top Dance</t>
  </si>
  <si>
    <t>Степанова</t>
  </si>
  <si>
    <t>Актив</t>
  </si>
  <si>
    <t>Михайлов Геннадий</t>
  </si>
  <si>
    <t>Артданс</t>
  </si>
  <si>
    <t>Оскольских Татьяна</t>
  </si>
  <si>
    <t>Балтийская Звезда</t>
  </si>
  <si>
    <t>Поповы Роман и Анастасия</t>
  </si>
  <si>
    <t>Вдохновение (Орел)</t>
  </si>
  <si>
    <t>Минаева Елена</t>
  </si>
  <si>
    <t>Вдохновение (Санкт-Петербург)</t>
  </si>
  <si>
    <t>Лисичкин Константин</t>
  </si>
  <si>
    <t>Виват</t>
  </si>
  <si>
    <t>Тамара Беляева, Елена Сыщикова</t>
  </si>
  <si>
    <t>Голд</t>
  </si>
  <si>
    <t>Акинина Виктория</t>
  </si>
  <si>
    <t>Дети на паркете</t>
  </si>
  <si>
    <t>Антонюк Екатерина</t>
  </si>
  <si>
    <t>Звезда, NDL</t>
  </si>
  <si>
    <t>Импульс</t>
  </si>
  <si>
    <t xml:space="preserve">Маковский </t>
  </si>
  <si>
    <t>Кубана</t>
  </si>
  <si>
    <t>Малецкая Алина</t>
  </si>
  <si>
    <t>Лидер</t>
  </si>
  <si>
    <t>Чижова Наталья</t>
  </si>
  <si>
    <t>Махаон, NDL</t>
  </si>
  <si>
    <t>Ходос Дина, Пожидаева Наталья</t>
  </si>
  <si>
    <t>Променад</t>
  </si>
  <si>
    <t>Клековкин Алексей</t>
  </si>
  <si>
    <t>Румба</t>
  </si>
  <si>
    <t>Агеева Наталья</t>
  </si>
  <si>
    <t>Русский Стиль, РО РТС СПб</t>
  </si>
  <si>
    <t>Мажирин Герман, Светлова Елизавета</t>
  </si>
  <si>
    <t>Рэгтайм</t>
  </si>
  <si>
    <t>Юшковы, Доронин</t>
  </si>
  <si>
    <t>Силуэт</t>
  </si>
  <si>
    <t>Евсеев Александр</t>
  </si>
  <si>
    <t>СИТИ</t>
  </si>
  <si>
    <t>Радюш Александр, Ткаченко Дмитрий</t>
  </si>
  <si>
    <t>18.11.2018</t>
  </si>
  <si>
    <t xml:space="preserve">Никитская Анастасия                             </t>
  </si>
  <si>
    <t>Dream Dance</t>
  </si>
  <si>
    <t>Чернышев Виталий</t>
  </si>
  <si>
    <t>Starlight Dance Club</t>
  </si>
  <si>
    <t xml:space="preserve">Маргацкая Ирина                             </t>
  </si>
  <si>
    <t>Volkov Dance Studio</t>
  </si>
  <si>
    <t xml:space="preserve">Макарова Дана, Радостева Ярослава                             </t>
  </si>
  <si>
    <t>Драйв</t>
  </si>
  <si>
    <t>Стимул</t>
  </si>
  <si>
    <t>Голованов Илья, Коваленко Анастасия</t>
  </si>
  <si>
    <t>Танго</t>
  </si>
  <si>
    <t xml:space="preserve">Гиниятуллина Айсылу                             </t>
  </si>
  <si>
    <t xml:space="preserve">Кудинов Алексей, Докорина Мария                             </t>
  </si>
  <si>
    <t>LDM CUP</t>
  </si>
  <si>
    <t>02.12.2018</t>
  </si>
  <si>
    <t>Best of the Best Сup</t>
  </si>
  <si>
    <t>Best</t>
  </si>
  <si>
    <t>Чубанов Илья</t>
  </si>
  <si>
    <t>Взгляд</t>
  </si>
  <si>
    <t>Щеплецова Лидия</t>
  </si>
  <si>
    <t>Жемчужина</t>
  </si>
  <si>
    <t>Шелпакова Анна</t>
  </si>
  <si>
    <t>Миллениум</t>
  </si>
  <si>
    <t>Телятникова Милена</t>
  </si>
  <si>
    <t>23.12.2018</t>
  </si>
  <si>
    <t>Диали</t>
  </si>
  <si>
    <t>Болотова Елизавета</t>
  </si>
  <si>
    <t>Бородинов Владислав, Сторогина Ольга, Соколков Алексей</t>
  </si>
  <si>
    <t>Наше время</t>
  </si>
  <si>
    <t>Бушняков Дмитрий</t>
  </si>
  <si>
    <t>Власов Алексей</t>
  </si>
  <si>
    <t>Кудинов Алексей, Докорина Мария</t>
  </si>
  <si>
    <t>Шедевр</t>
  </si>
  <si>
    <t>Дьячков Алексей</t>
  </si>
  <si>
    <t>Первенство школ танца НТЛ</t>
  </si>
  <si>
    <t>13.01.2019</t>
  </si>
  <si>
    <t>Наше Время</t>
  </si>
  <si>
    <t>Абсолют</t>
  </si>
  <si>
    <t>Диамант</t>
  </si>
  <si>
    <t>R.O.S.A dance club</t>
  </si>
  <si>
    <t>Клуб №1</t>
  </si>
  <si>
    <t>Кузнецова Яна</t>
  </si>
  <si>
    <t>Умнов Николай</t>
  </si>
  <si>
    <t>Феникс</t>
  </si>
  <si>
    <t>СТК "Тэтим"</t>
  </si>
  <si>
    <t>Диклаб</t>
  </si>
  <si>
    <t>Россия</t>
  </si>
  <si>
    <t>Гальцева Мария</t>
  </si>
  <si>
    <t>Фильченкова Алена</t>
  </si>
  <si>
    <t>Сокол</t>
  </si>
  <si>
    <t>Данс Форум</t>
  </si>
  <si>
    <t>Star Style</t>
  </si>
  <si>
    <t>Optimum Dance Club</t>
  </si>
  <si>
    <t>Чагыл</t>
  </si>
  <si>
    <t>Танцевальный Экспресс</t>
  </si>
  <si>
    <t>NF Dance Club</t>
  </si>
  <si>
    <t>"Sofy" Cultural Center--Lan Yi Dance school</t>
  </si>
  <si>
    <t>Третьякова Кристина</t>
  </si>
  <si>
    <t>Наталья Абрамова</t>
  </si>
  <si>
    <t>Иванова Наталия</t>
  </si>
  <si>
    <t>Соколухин Василий</t>
  </si>
  <si>
    <t>Орловский Роман</t>
  </si>
  <si>
    <t>Гончаров Антон</t>
  </si>
  <si>
    <t>Сыдыков Роман</t>
  </si>
  <si>
    <t>Никитская  Анастасия</t>
  </si>
  <si>
    <t>Пономарёва Мария</t>
  </si>
  <si>
    <t>Чемчоева Аида</t>
  </si>
  <si>
    <t>Колягина Юлия</t>
  </si>
  <si>
    <t>Толкунова Юлия</t>
  </si>
  <si>
    <t>Бакушина Ольга</t>
  </si>
  <si>
    <t>Полищук Екатерина</t>
  </si>
  <si>
    <t>Кузнецова Любина</t>
  </si>
  <si>
    <t>Сивцева Елена</t>
  </si>
  <si>
    <t>Терешин Евгений</t>
  </si>
  <si>
    <t>Wang Xiang</t>
  </si>
  <si>
    <t>Кубок Кенгуру</t>
  </si>
  <si>
    <t>07.02.2019</t>
  </si>
  <si>
    <t>Бородинов Влад, Сторогина Ольга, Соколков Алексей, Баландина Анна</t>
  </si>
  <si>
    <t>ДШСБТ"Натали"</t>
  </si>
  <si>
    <t xml:space="preserve">Аветисов Артур, Аветисова Наталья                             </t>
  </si>
  <si>
    <t>Dialy dance club</t>
  </si>
  <si>
    <t xml:space="preserve">Болотова Елизавета                             </t>
  </si>
  <si>
    <t>AmaDance</t>
  </si>
  <si>
    <t>Азизов Марат, Малько Александра</t>
  </si>
  <si>
    <t>Crystal dance club</t>
  </si>
  <si>
    <t>Баланда Сергей, Филиппова Тамара</t>
  </si>
  <si>
    <t xml:space="preserve">Рудковская Виктория, Якубова Янина                             </t>
  </si>
  <si>
    <t xml:space="preserve">Чернышев Виталий, Чернышев Василий, Чернышева Анна        </t>
  </si>
  <si>
    <t>Imperial Dance Club</t>
  </si>
  <si>
    <t>Ольгомец Андрей, Замалова Анастасия</t>
  </si>
  <si>
    <t>Орловский Роман, Сабинина Елена</t>
  </si>
  <si>
    <t xml:space="preserve">Ижокина Арина                             </t>
  </si>
  <si>
    <t xml:space="preserve">Власов Алексей                             </t>
  </si>
  <si>
    <t xml:space="preserve">Гальцева Ирина, Гальцева Мария                             </t>
  </si>
  <si>
    <t>С.С.С.Р Алые Паруса</t>
  </si>
  <si>
    <t xml:space="preserve">Сызранцева Юлия                             </t>
  </si>
  <si>
    <t>Сияние</t>
  </si>
  <si>
    <t xml:space="preserve">Ситникова Анастасия, Коновалова Кристина                             </t>
  </si>
  <si>
    <t>Спартакъ</t>
  </si>
  <si>
    <t>Давыдова Мария, Дивцов Дмитрий</t>
  </si>
  <si>
    <t>Бородинов Влад, Сторогина Ольга, Соколков Алексей</t>
  </si>
  <si>
    <t>** Учтены все рузультаты турнира 18.11.19. В окончательном рейтинге, клубы, не оплатившие годовой взнос в НТЛ из рейтинга будут исключены.</t>
  </si>
  <si>
    <t>* Все показатели рассчитываются только для участников турнира, оплативших годовой регистрационный взнос в НТЛ на дату проведения турнира. Значение "0,0" означает, что клуб участвовал в турнире.</t>
  </si>
  <si>
    <t>Рейтинг школ танца НТЛ</t>
  </si>
  <si>
    <t>Десятка</t>
  </si>
  <si>
    <t>Абакумова Евгения</t>
  </si>
  <si>
    <t>Макарова Дана</t>
  </si>
  <si>
    <t>TopDanceSchool</t>
  </si>
  <si>
    <t xml:space="preserve"> Фролова Марина, Абакумова Евгения</t>
  </si>
  <si>
    <t>Rigth Way</t>
  </si>
  <si>
    <t>Тихомирова Кристина, Беспутина Елена</t>
  </si>
  <si>
    <t>Империя Прайд</t>
  </si>
  <si>
    <t>Николаев Игорь</t>
  </si>
  <si>
    <t>Корона Данс</t>
  </si>
  <si>
    <t>Беляк Юлия</t>
  </si>
  <si>
    <t>Давыдова Мария</t>
  </si>
  <si>
    <t>Кубок Юнармии</t>
  </si>
  <si>
    <t>03.03.2019</t>
  </si>
  <si>
    <t>24.03.2019</t>
  </si>
  <si>
    <t xml:space="preserve">Сыдыков Роман, Сыдыкова Юлия                             </t>
  </si>
  <si>
    <t xml:space="preserve">Умнов Николай, Умнова Татьяна                             </t>
  </si>
  <si>
    <t>Бородинов Владислав, Сторогина Ольга, Фисенко Алина</t>
  </si>
  <si>
    <t>Нещадина Наталья</t>
  </si>
  <si>
    <t xml:space="preserve">Орловский Роман, Сабинина Елена                             </t>
  </si>
  <si>
    <t>Royal Dance Club</t>
  </si>
  <si>
    <t>Пустовалова Ульяна</t>
  </si>
  <si>
    <t xml:space="preserve">Клюев Алексей, Клюева Ольга                             </t>
  </si>
  <si>
    <t xml:space="preserve">Макарова Дана                             </t>
  </si>
  <si>
    <t>Половников Андрей</t>
  </si>
  <si>
    <t>Принц</t>
  </si>
  <si>
    <t>Волкова Алена, Шичкин Александр</t>
  </si>
  <si>
    <t xml:space="preserve">Голованов Илья, Коваленко Анастасия                             </t>
  </si>
  <si>
    <t xml:space="preserve">Дьячков Алексей, Фролова Елизавета                             </t>
  </si>
  <si>
    <t>XII Dancepride Trophy</t>
  </si>
  <si>
    <t>Фролова Марина, Абакумова Евгения</t>
  </si>
  <si>
    <t>*** 0,0 означает участие клуба в турнире, но не отражает количество и качество результатов.</t>
  </si>
  <si>
    <t>26.01.2019</t>
  </si>
  <si>
    <t xml:space="preserve">Кузнецова Яна                             </t>
  </si>
  <si>
    <t xml:space="preserve">Филичкин Иван                             </t>
  </si>
  <si>
    <t>Динамо Зеленоград</t>
  </si>
  <si>
    <t xml:space="preserve">Ведищева Юлия                             </t>
  </si>
  <si>
    <t>Соколков Алексей, Фисенко Алина</t>
  </si>
  <si>
    <t xml:space="preserve">Давыдова Мария, Дивцов Дмитрий                             </t>
  </si>
  <si>
    <t>XIII Dancepride Trophy</t>
  </si>
  <si>
    <t>20.04.2019</t>
  </si>
  <si>
    <t>по сост. на 23.04.2019</t>
  </si>
  <si>
    <t>Турниров в 2019-2020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</si>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</sst>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4" fontId="0" fillId="0" borderId="0" xfId="0" applyNumberFormat="1"/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6" fillId="0" borderId="0" xfId="0" applyFont="1" applyBorder="1"/>
    <xf numFmtId="164" fontId="7" fillId="0" borderId="0" xfId="0" applyNumberFormat="1" applyFont="1" applyAlignment="1">
      <alignment horizontal="center"/>
    </xf>
    <xf numFmtId="0" fontId="2" fillId="0" borderId="0" xfId="0" applyFont="1"/>
    <xf numFmtId="164" fontId="8" fillId="0" borderId="0" xfId="0" applyNumberFormat="1" applyFont="1" applyAlignment="1">
      <alignment horizontal="center"/>
    </xf>
    <xf numFmtId="1" fontId="8" fillId="0" borderId="0" xfId="0" applyNumberFormat="1" applyFont="1"/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9" fillId="0" borderId="0" xfId="0" applyNumberFormat="1" applyFont="1"/>
    <xf numFmtId="0" fontId="4" fillId="0" borderId="0" xfId="0" applyFont="1" applyAlignment="1">
      <alignment horizontal="left" wrapText="1"/>
    </xf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" fontId="0" fillId="0" borderId="0" xfId="0" applyNumberFormat="1"/>
  </cellXfs>
  <cellStyles count="2">
    <cellStyle name="Обычный" xfId="0" builtinId="0"/>
    <cellStyle name="Обычный 2" xfId="1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</dxf>
    <dxf>
      <numFmt numFmtId="164" formatCode="0.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/>
      </font>
      <numFmt numFmtId="1" formatCode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Таблица4" displayName="Таблица4" ref="A1:P90" totalsRowShown="0">
  <autoFilter ref="A1:P90"/>
  <sortState ref="A2:P90">
    <sortCondition descending="1" ref="B1:B90"/>
  </sortState>
  <tableColumns count="16">
    <tableColumn id="6" name="Место" dataDxfId="66">
      <calculatedColumnFormula>RANK(Таблица4[[#This Row],[R]],Таблица4[R],0)</calculatedColumnFormula>
    </tableColumn>
    <tableColumn id="7" name="R" dataDxfId="0">
      <calculatedColumnFormula>SUM(Таблица4[[#This Row],[07.10.2018]:[20.04.2019]])</calculatedColumnFormula>
    </tableColumn>
    <tableColumn id="1" name="Клубы"/>
    <tableColumn id="2" name="Руководители"/>
    <tableColumn id="3" name="07.10.2018" dataDxfId="65">
      <calculatedColumnFormula>IFERROR(VLOOKUP(Таблица4[[#This Row],[Клубы]],Таблица2[],6,0),"")</calculatedColumnFormula>
    </tableColumn>
    <tableColumn id="4" name="21.10.2018" dataDxfId="64">
      <calculatedColumnFormula>IFERROR(VLOOKUP(Таблица4[[#This Row],[Клубы]],Таблица24[],6,0),"")</calculatedColumnFormula>
    </tableColumn>
    <tableColumn id="5" name="11.11.2018" dataDxfId="63"/>
    <tableColumn id="8" name="18.11.2018" dataDxfId="62"/>
    <tableColumn id="9" name="02.12.2018" dataDxfId="61"/>
    <tableColumn id="10" name="23.12.2018" dataDxfId="60"/>
    <tableColumn id="11" name="13.01.2019" dataDxfId="59"/>
    <tableColumn id="12" name="26.01.2019" dataDxfId="58"/>
    <tableColumn id="13" name="07.02.2019" dataDxfId="57"/>
    <tableColumn id="14" name="03.03.2019" dataDxfId="56"/>
    <tableColumn id="15" name="24.03.2019" dataDxfId="55"/>
    <tableColumn id="16" name="20.04.2019" dataDxfId="1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Таблица2421012" displayName="Таблица2421012" ref="A2:F29" totalsRowShown="0">
  <autoFilter ref="A2:F29"/>
  <sortState ref="A3:F29">
    <sortCondition descending="1" ref="F2:F29"/>
  </sortState>
  <tableColumns count="6">
    <tableColumn id="1" name="Клубы"/>
    <tableColumn id="2" name="Руководители"/>
    <tableColumn id="3" name="N" dataDxfId="24"/>
    <tableColumn id="4" name="R" dataDxfId="23">
      <calculatedColumnFormula>PRODUCT(C3/61,100)</calculatedColumnFormula>
    </tableColumn>
    <tableColumn id="5" name="Q" dataDxfId="22"/>
    <tableColumn id="6" name="S" dataDxfId="21">
      <calculatedColumnFormula>SUM(Таблица2421012[[#This Row],[N]:[Q]])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8" name="Таблица24279" displayName="Таблица24279" ref="A2:F26" totalsRowShown="0">
  <autoFilter ref="A2:F26"/>
  <sortState ref="A3:F26">
    <sortCondition descending="1" ref="F2:F26"/>
  </sortState>
  <tableColumns count="6">
    <tableColumn id="1" name="Клубы"/>
    <tableColumn id="2" name="Руководители"/>
    <tableColumn id="3" name="N" dataDxfId="20"/>
    <tableColumn id="4" name="R" dataDxfId="19">
      <calculatedColumnFormula>PRODUCT(Таблица24279[[#This Row],[N]]/81,100)</calculatedColumnFormula>
    </tableColumn>
    <tableColumn id="5" name="Q" dataDxfId="18"/>
    <tableColumn id="6" name="S" dataDxfId="17">
      <calculatedColumnFormula>SUM(Таблица24279[[#This Row],[N]:[Q]])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Таблица24215" displayName="Таблица24215" ref="A2:F18" totalsRowShown="0">
  <autoFilter ref="A2:F18"/>
  <sortState ref="A3:F18">
    <sortCondition descending="1" ref="F1:F17"/>
  </sortState>
  <tableColumns count="6">
    <tableColumn id="1" name="Клубы"/>
    <tableColumn id="2" name="Руководители"/>
    <tableColumn id="3" name="N" dataDxfId="16"/>
    <tableColumn id="4" name="R" dataDxfId="15">
      <calculatedColumnFormula>PRODUCT(Таблица24215[[#This Row],[N]]/91,100)</calculatedColumnFormula>
    </tableColumn>
    <tableColumn id="5" name="Q" dataDxfId="14"/>
    <tableColumn id="6" name="S" dataDxfId="13">
      <calculatedColumnFormula>SUM(Таблица24215[[#This Row],[N]:[Q]])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2" name="Таблица24213" displayName="Таблица24213" ref="A2:F17" totalsRowShown="0">
  <autoFilter ref="A2:F17"/>
  <sortState ref="A3:F17">
    <sortCondition descending="1" ref="E1:E16"/>
  </sortState>
  <tableColumns count="6">
    <tableColumn id="1" name="Клубы"/>
    <tableColumn id="2" name="Руководители"/>
    <tableColumn id="3" name="N" dataDxfId="12"/>
    <tableColumn id="4" name="R" dataDxfId="11">
      <calculatedColumnFormula>PRODUCT(100/47,C3)</calculatedColumnFormula>
    </tableColumn>
    <tableColumn id="5" name="Q" dataDxfId="10"/>
    <tableColumn id="6" name="S" dataDxfId="9">
      <calculatedColumnFormula>SUM(Таблица24213[[#This Row],[N]:[Q]])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3" name="Таблица24214" displayName="Таблица24214" ref="A2:F12" totalsRowShown="0">
  <autoFilter ref="A2:F12"/>
  <sortState ref="A2:F11">
    <sortCondition descending="1" ref="F1:F11"/>
  </sortState>
  <tableColumns count="6">
    <tableColumn id="1" name="Клубы"/>
    <tableColumn id="2" name="Руководители"/>
    <tableColumn id="3" name="N" dataDxfId="8"/>
    <tableColumn id="4" name="R" dataDxfId="7">
      <calculatedColumnFormula>PRODUCT(Таблица24214[[#This Row],[N]]/110,100)</calculatedColumnFormula>
    </tableColumn>
    <tableColumn id="5" name="Q" dataDxfId="6"/>
    <tableColumn id="6" name="S" dataDxfId="5">
      <calculatedColumnFormula>SUM(Таблица24214[[#This Row],[N]:[Q]])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0" name="Таблица10" displayName="Таблица10" ref="A2:D12" totalsRowShown="0">
  <autoFilter ref="A2:D12"/>
  <sortState ref="A3:D12">
    <sortCondition descending="1" ref="B2:B12"/>
  </sortState>
  <tableColumns count="4">
    <tableColumn id="1" name="Место"/>
    <tableColumn id="2" name="R" dataDxfId="54"/>
    <tableColumn id="3" name="Клубы"/>
    <tableColumn id="4" name="Руководители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2:F12" totalsRowShown="0">
  <tableColumns count="6">
    <tableColumn id="1" name="Клубы"/>
    <tableColumn id="6" name="Руководители"/>
    <tableColumn id="2" name="N" dataDxfId="53"/>
    <tableColumn id="3" name="R" dataDxfId="52">
      <calculatedColumnFormula>PRODUCT(100,C3,1/SUM(Таблица2[N]))</calculatedColumnFormula>
    </tableColumn>
    <tableColumn id="4" name="Q" dataDxfId="51"/>
    <tableColumn id="5" name="S" dataDxfId="50">
      <calculatedColumnFormula>SUM(Таблица2[[#This Row],[N]:[Q]])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Таблица24" displayName="Таблица24" ref="A2:F9" totalsRowShown="0">
  <autoFilter ref="A2:F9"/>
  <sortState ref="A2:F8">
    <sortCondition ref="A1:A8"/>
  </sortState>
  <tableColumns count="6">
    <tableColumn id="1" name="Клубы"/>
    <tableColumn id="2" name="Руководители"/>
    <tableColumn id="3" name="N" dataDxfId="49"/>
    <tableColumn id="4" name="R" dataDxfId="48"/>
    <tableColumn id="5" name="Q" dataDxfId="47"/>
    <tableColumn id="6" name="S" dataDxfId="46">
      <calculatedColumnFormula>SUM(Таблица24[[#This Row],[N]:[Q]])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Таблица242" displayName="Таблица242" ref="A2:F11" totalsRowShown="0">
  <sortState ref="A2:F11">
    <sortCondition ref="A1:A11"/>
  </sortState>
  <tableColumns count="6">
    <tableColumn id="1" name="Клубы"/>
    <tableColumn id="2" name="Руководители"/>
    <tableColumn id="3" name="N" dataDxfId="45"/>
    <tableColumn id="4" name="R" dataDxfId="44"/>
    <tableColumn id="5" name="Q" dataDxfId="43"/>
    <tableColumn id="6" name="S" dataDxfId="4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Таблица2426" displayName="Таблица2426" ref="A2:F33" totalsRowShown="0">
  <sortState ref="A3:F12">
    <sortCondition ref="A1:A11"/>
  </sortState>
  <tableColumns count="6">
    <tableColumn id="1" name="Клубы"/>
    <tableColumn id="2" name="Руководители" dataDxfId="41"/>
    <tableColumn id="3" name="N" dataDxfId="40"/>
    <tableColumn id="4" name="R" dataDxfId="39">
      <calculatedColumnFormula>PRODUCT(C3,100/SUM(Таблица2426[N]))</calculatedColumnFormula>
    </tableColumn>
    <tableColumn id="5" name="Q" dataDxfId="38"/>
    <tableColumn id="6" name="S" dataDxfId="37">
      <calculatedColumnFormula>SUM(Таблица2426[[#This Row],[N]:[Q]])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6" name="Таблица2427" displayName="Таблица2427" ref="A2:F15" totalsRowShown="0">
  <sortState ref="A2:F11">
    <sortCondition ref="A1:A11"/>
  </sortState>
  <tableColumns count="6">
    <tableColumn id="1" name="Клубы"/>
    <tableColumn id="2" name="Руководители"/>
    <tableColumn id="3" name="N" dataDxfId="36"/>
    <tableColumn id="4" name="R" dataDxfId="35">
      <calculatedColumnFormula>PRODUCT(C3,100/SUM(Таблица2427[N]))</calculatedColumnFormula>
    </tableColumn>
    <tableColumn id="5" name="Q" dataDxfId="34"/>
    <tableColumn id="6" name="S" dataDxfId="33">
      <calculatedColumnFormula>SUM(Таблица2427[[#This Row],[N]:[Q]])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7" name="Таблица24278" displayName="Таблица24278" ref="A2:F9" totalsRowShown="0">
  <autoFilter ref="A2:F9"/>
  <sortState ref="A3:F9">
    <sortCondition descending="1" ref="C2:C9"/>
  </sortState>
  <tableColumns count="6">
    <tableColumn id="1" name="Клубы"/>
    <tableColumn id="2" name="Руководители"/>
    <tableColumn id="3" name="N" dataDxfId="32"/>
    <tableColumn id="4" name="R" dataDxfId="31"/>
    <tableColumn id="5" name="Q" dataDxfId="30"/>
    <tableColumn id="6" name="S" dataDxfId="2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Таблица24210" displayName="Таблица24210" ref="A2:F14" totalsRowShown="0">
  <autoFilter ref="A2:F14"/>
  <sortState ref="A3:F14">
    <sortCondition descending="1" ref="F2:F14"/>
  </sortState>
  <tableColumns count="6">
    <tableColumn id="1" name="Клубы"/>
    <tableColumn id="2" name="Руководители"/>
    <tableColumn id="3" name="N" dataDxfId="28"/>
    <tableColumn id="4" name="R" dataDxfId="27"/>
    <tableColumn id="5" name="Q" dataDxfId="26"/>
    <tableColumn id="6" name="S" dataDxfId="2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3"/>
  <sheetViews>
    <sheetView tabSelected="1" workbookViewId="0">
      <selection activeCell="B7" sqref="B7"/>
    </sheetView>
  </sheetViews>
  <sheetFormatPr defaultRowHeight="15" x14ac:dyDescent="0.25"/>
  <cols>
    <col min="1" max="1" width="7.5703125" customWidth="1"/>
    <col min="2" max="2" width="7.85546875" customWidth="1"/>
    <col min="3" max="3" width="28.5703125" customWidth="1"/>
    <col min="4" max="4" width="66.42578125" customWidth="1"/>
    <col min="5" max="7" width="10.7109375" customWidth="1"/>
    <col min="8" max="8" width="10.7109375" style="24" customWidth="1"/>
    <col min="9" max="9" width="10.7109375" customWidth="1"/>
    <col min="10" max="13" width="9.140625" customWidth="1"/>
  </cols>
  <sheetData>
    <row r="1" spans="1:16" x14ac:dyDescent="0.25">
      <c r="A1" t="s">
        <v>32</v>
      </c>
      <c r="B1" t="s">
        <v>3</v>
      </c>
      <c r="C1" t="s">
        <v>0</v>
      </c>
      <c r="D1" t="s">
        <v>1</v>
      </c>
      <c r="E1" s="8" t="s">
        <v>30</v>
      </c>
      <c r="F1" s="8" t="s">
        <v>31</v>
      </c>
      <c r="G1" s="8" t="s">
        <v>36</v>
      </c>
      <c r="H1" s="22" t="s">
        <v>102</v>
      </c>
      <c r="I1" s="8" t="s">
        <v>117</v>
      </c>
      <c r="J1" s="8" t="s">
        <v>127</v>
      </c>
      <c r="K1" s="8" t="s">
        <v>138</v>
      </c>
      <c r="L1" s="8" t="s">
        <v>239</v>
      </c>
      <c r="M1" s="8" t="s">
        <v>179</v>
      </c>
      <c r="N1" s="8" t="s">
        <v>220</v>
      </c>
      <c r="O1" s="8" t="s">
        <v>221</v>
      </c>
      <c r="P1" s="8" t="s">
        <v>247</v>
      </c>
    </row>
    <row r="2" spans="1:16" ht="15.75" x14ac:dyDescent="0.25">
      <c r="A2" s="10">
        <f>RANK(Таблица4[[#This Row],[R]],Таблица4[R],0)</f>
        <v>1</v>
      </c>
      <c r="B2" s="11">
        <f>SUM(Таблица4[[#This Row],[07.10.2018]:[20.04.2019]])</f>
        <v>3963.3489177489173</v>
      </c>
      <c r="C2" t="s">
        <v>10</v>
      </c>
      <c r="D2" t="s">
        <v>11</v>
      </c>
      <c r="E2" s="9">
        <f>IFERROR(VLOOKUP(Таблица4[[#This Row],[Клубы]],Таблица2[],6,0),"")</f>
        <v>169.34343434343435</v>
      </c>
      <c r="F2" s="9">
        <f>IFERROR(VLOOKUP(Таблица4[[#This Row],[Клубы]],Таблица24[],6,0),"")</f>
        <v>189.44444444444446</v>
      </c>
      <c r="G2" s="9">
        <v>339.03896103896102</v>
      </c>
      <c r="H2" s="23">
        <v>273.28571428571428</v>
      </c>
      <c r="I2" s="9">
        <v>299.39999999999998</v>
      </c>
      <c r="J2" s="18">
        <v>234.63636363636363</v>
      </c>
      <c r="K2" s="9">
        <v>861</v>
      </c>
      <c r="L2" s="9">
        <v>110.4</v>
      </c>
      <c r="M2" s="9">
        <v>221.9</v>
      </c>
      <c r="N2" s="9">
        <v>554.20000000000005</v>
      </c>
      <c r="O2" s="9">
        <v>170</v>
      </c>
      <c r="P2" s="9">
        <v>540.70000000000005</v>
      </c>
    </row>
    <row r="3" spans="1:16" ht="15.75" x14ac:dyDescent="0.25">
      <c r="A3" s="10">
        <f>RANK(Таблица4[[#This Row],[R]],Таблица4[R],0)</f>
        <v>2</v>
      </c>
      <c r="B3" s="11">
        <f>SUM(Таблица4[[#This Row],[07.10.2018]:[20.04.2019]])</f>
        <v>1114.6150072150072</v>
      </c>
      <c r="C3" t="s">
        <v>16</v>
      </c>
      <c r="D3" t="s">
        <v>17</v>
      </c>
      <c r="E3" s="9">
        <f>IFERROR(VLOOKUP(Таблица4[[#This Row],[Клубы]],Таблица2[],6,0),"")</f>
        <v>48.141414141414145</v>
      </c>
      <c r="F3" s="9">
        <f>IFERROR(VLOOKUP(Таблица4[[#This Row],[Клубы]],Таблица24[],6,0),"")</f>
        <v>75</v>
      </c>
      <c r="G3" s="9">
        <v>85.584415584415581</v>
      </c>
      <c r="H3" s="23">
        <v>40.299999999999997</v>
      </c>
      <c r="I3" s="9">
        <v>124.4</v>
      </c>
      <c r="J3" s="18">
        <v>16.060606060606062</v>
      </c>
      <c r="K3" s="9">
        <v>135.42857142857144</v>
      </c>
      <c r="L3" s="9">
        <v>116.8</v>
      </c>
      <c r="M3" s="9">
        <v>124.5</v>
      </c>
      <c r="N3" s="9">
        <v>139.30000000000001</v>
      </c>
      <c r="O3" s="9">
        <v>53.1</v>
      </c>
      <c r="P3" s="9">
        <v>156</v>
      </c>
    </row>
    <row r="4" spans="1:16" x14ac:dyDescent="0.25">
      <c r="A4" s="10">
        <f>RANK(Таблица4[[#This Row],[R]],Таблица4[R],0)</f>
        <v>3</v>
      </c>
      <c r="B4" s="11">
        <f>SUM(Таблица4[[#This Row],[07.10.2018]:[20.04.2019]])</f>
        <v>989.12813852813849</v>
      </c>
      <c r="C4" t="s">
        <v>26</v>
      </c>
      <c r="D4" t="s">
        <v>27</v>
      </c>
      <c r="E4" s="9" t="str">
        <f>IFERROR(VLOOKUP(Таблица4[[#This Row],[Клубы]],Таблица2[],6,0),"")</f>
        <v/>
      </c>
      <c r="F4" s="9">
        <f>IFERROR(VLOOKUP(Таблица4[[#This Row],[Клубы]],Таблица24[],6,0),"")</f>
        <v>28.333333333333336</v>
      </c>
      <c r="G4" s="9">
        <v>20.194805194805195</v>
      </c>
      <c r="H4" s="23">
        <v>242.7</v>
      </c>
      <c r="I4" s="9">
        <v>50.6</v>
      </c>
      <c r="J4" s="9"/>
      <c r="K4" s="9">
        <v>192</v>
      </c>
      <c r="L4" s="9">
        <v>164.1</v>
      </c>
      <c r="M4" s="9">
        <v>56.1</v>
      </c>
      <c r="N4" s="9">
        <v>88.4</v>
      </c>
      <c r="O4" s="9">
        <v>63.9</v>
      </c>
      <c r="P4" s="9">
        <v>82.8</v>
      </c>
    </row>
    <row r="5" spans="1:16" ht="15.75" x14ac:dyDescent="0.25">
      <c r="A5" s="10">
        <f>RANK(Таблица4[[#This Row],[R]],Таблица4[R],0)</f>
        <v>4</v>
      </c>
      <c r="B5" s="11">
        <f>SUM(Таблица4[[#This Row],[07.10.2018]:[20.04.2019]])</f>
        <v>606.72077922077938</v>
      </c>
      <c r="C5" t="s">
        <v>22</v>
      </c>
      <c r="D5" t="s">
        <v>180</v>
      </c>
      <c r="E5" s="9">
        <f>IFERROR(VLOOKUP(Таблица4[[#This Row],[Клубы]],Таблица2[],6,0),"")</f>
        <v>19.121212121212125</v>
      </c>
      <c r="F5" s="9" t="str">
        <f>IFERROR(VLOOKUP(Таблица4[[#This Row],[Клубы]],Таблица24[],6,0),"")</f>
        <v/>
      </c>
      <c r="G5" s="9">
        <v>61.987012987013003</v>
      </c>
      <c r="H5" s="23">
        <v>4.4000000000000004</v>
      </c>
      <c r="I5" s="9">
        <v>65.099999999999994</v>
      </c>
      <c r="J5" s="18">
        <v>101.30303030303031</v>
      </c>
      <c r="K5" s="9">
        <v>45.80952380952381</v>
      </c>
      <c r="L5" s="9">
        <v>97.3</v>
      </c>
      <c r="M5" s="9">
        <v>78.8</v>
      </c>
      <c r="N5" s="9">
        <v>4.0999999999999996</v>
      </c>
      <c r="O5" s="9">
        <v>128.80000000000001</v>
      </c>
      <c r="P5" s="9">
        <v>0</v>
      </c>
    </row>
    <row r="6" spans="1:16" x14ac:dyDescent="0.25">
      <c r="A6" s="10">
        <f>RANK(Таблица4[[#This Row],[R]],Таблица4[R],0)</f>
        <v>5</v>
      </c>
      <c r="B6" s="11">
        <f>SUM(Таблица4[[#This Row],[07.10.2018]:[20.04.2019]])</f>
        <v>401.33333333333331</v>
      </c>
      <c r="C6" t="s">
        <v>57</v>
      </c>
      <c r="D6" t="s">
        <v>58</v>
      </c>
      <c r="E6" s="9" t="str">
        <f>IFERROR(VLOOKUP(Таблица4[[#This Row],[Клубы]],Таблица2[],6,0),"")</f>
        <v/>
      </c>
      <c r="F6" s="9" t="str">
        <f>IFERROR(VLOOKUP(Таблица4[[#This Row],[Клубы]],Таблица24[],6,0),"")</f>
        <v/>
      </c>
      <c r="G6" s="9"/>
      <c r="H6" s="23">
        <v>401.33333333333331</v>
      </c>
      <c r="I6" s="9"/>
      <c r="J6" s="9"/>
      <c r="K6" s="9"/>
      <c r="L6" s="9"/>
      <c r="M6" s="9"/>
      <c r="N6" s="9"/>
      <c r="O6" s="9"/>
      <c r="P6" s="9"/>
    </row>
    <row r="7" spans="1:16" x14ac:dyDescent="0.25">
      <c r="A7" s="10">
        <f>RANK(Таблица4[[#This Row],[R]],Таблица4[R],0)</f>
        <v>6</v>
      </c>
      <c r="B7" s="11">
        <f>SUM(Таблица4[[#This Row],[07.10.2018]:[20.04.2019]])</f>
        <v>191.66248196248196</v>
      </c>
      <c r="C7" t="s">
        <v>12</v>
      </c>
      <c r="D7" t="s">
        <v>13</v>
      </c>
      <c r="E7" s="9">
        <f>IFERROR(VLOOKUP(Таблица4[[#This Row],[Клубы]],Таблица2[],6,0),"")</f>
        <v>1.5101010101010102</v>
      </c>
      <c r="F7" s="9">
        <f>IFERROR(VLOOKUP(Таблица4[[#This Row],[Клубы]],Таблица24[],6,0),"")</f>
        <v>0</v>
      </c>
      <c r="G7" s="9">
        <v>0</v>
      </c>
      <c r="H7" s="23"/>
      <c r="I7" s="9">
        <v>46.7</v>
      </c>
      <c r="J7" s="9"/>
      <c r="K7" s="9">
        <v>15.952380952380953</v>
      </c>
      <c r="L7" s="9">
        <v>62</v>
      </c>
      <c r="M7" s="9">
        <v>9</v>
      </c>
      <c r="N7" s="9"/>
      <c r="O7" s="9"/>
      <c r="P7" s="9">
        <v>56.5</v>
      </c>
    </row>
    <row r="8" spans="1:16" x14ac:dyDescent="0.25">
      <c r="A8" s="10">
        <f>RANK(Таблица4[[#This Row],[R]],Таблица4[R],0)</f>
        <v>7</v>
      </c>
      <c r="B8" s="11">
        <f>SUM(Таблица4[[#This Row],[07.10.2018]:[20.04.2019]])</f>
        <v>172.5372294372294</v>
      </c>
      <c r="C8" t="s">
        <v>6</v>
      </c>
      <c r="D8" t="s">
        <v>7</v>
      </c>
      <c r="E8" s="9">
        <f>IFERROR(VLOOKUP(Таблица4[[#This Row],[Клубы]],Таблица2[],6,0),"")</f>
        <v>24.530303030303031</v>
      </c>
      <c r="F8" s="9">
        <f>IFERROR(VLOOKUP(Таблица4[[#This Row],[Клубы]],Таблица24[],6,0),"")</f>
        <v>53.5</v>
      </c>
      <c r="G8" s="9">
        <v>11.097402597402597</v>
      </c>
      <c r="H8" s="23"/>
      <c r="I8" s="9">
        <v>14.8</v>
      </c>
      <c r="J8" s="9"/>
      <c r="K8" s="9">
        <v>49.80952380952381</v>
      </c>
      <c r="L8" s="9">
        <v>0</v>
      </c>
      <c r="M8" s="9">
        <v>6.7</v>
      </c>
      <c r="N8" s="9">
        <v>2.1</v>
      </c>
      <c r="O8" s="9">
        <v>3.1</v>
      </c>
      <c r="P8" s="9">
        <v>6.9</v>
      </c>
    </row>
    <row r="9" spans="1:16" x14ac:dyDescent="0.25">
      <c r="A9" s="10">
        <f>RANK(Таблица4[[#This Row],[R]],Таблица4[R],0)</f>
        <v>8</v>
      </c>
      <c r="B9" s="11">
        <f>SUM(Таблица4[[#This Row],[07.10.2018]:[20.04.2019]])</f>
        <v>137.10505050505051</v>
      </c>
      <c r="C9" t="s">
        <v>14</v>
      </c>
      <c r="D9" t="s">
        <v>15</v>
      </c>
      <c r="E9" s="9">
        <f>IFERROR(VLOOKUP(Таблица4[[#This Row],[Клубы]],Таблица2[],6,0),"")</f>
        <v>130.28282828282829</v>
      </c>
      <c r="F9" s="9">
        <f>IFERROR(VLOOKUP(Таблица4[[#This Row],[Клубы]],Таблица24[],6,0),"")</f>
        <v>4.2222222222222223</v>
      </c>
      <c r="G9" s="9"/>
      <c r="H9" s="23"/>
      <c r="I9" s="9"/>
      <c r="J9" s="9"/>
      <c r="K9" s="9"/>
      <c r="L9" s="9">
        <v>2.6</v>
      </c>
      <c r="M9" s="9"/>
      <c r="N9" s="9"/>
      <c r="O9" s="9">
        <v>0</v>
      </c>
      <c r="P9" s="9"/>
    </row>
    <row r="10" spans="1:16" x14ac:dyDescent="0.25">
      <c r="A10" s="10">
        <f>RANK(Таблица4[[#This Row],[R]],Таблица4[R],0)</f>
        <v>9</v>
      </c>
      <c r="B10" s="11">
        <f>SUM(Таблица4[[#This Row],[07.10.2018]:[20.04.2019]])</f>
        <v>132.88095238095238</v>
      </c>
      <c r="C10" t="s">
        <v>94</v>
      </c>
      <c r="D10" t="s">
        <v>95</v>
      </c>
      <c r="E10" s="9" t="str">
        <f>IFERROR(VLOOKUP(Таблица4[[#This Row],[Клубы]],Таблица2[],6,0),"")</f>
        <v/>
      </c>
      <c r="F10" s="9" t="str">
        <f>IFERROR(VLOOKUP(Таблица4[[#This Row],[Клубы]],Таблица24[],6,0),"")</f>
        <v/>
      </c>
      <c r="G10" s="9"/>
      <c r="H10" s="23">
        <v>132.88095238095238</v>
      </c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10">
        <f>RANK(Таблица4[[#This Row],[R]],Таблица4[R],0)</f>
        <v>10</v>
      </c>
      <c r="B11" s="11">
        <f>SUM(Таблица4[[#This Row],[07.10.2018]:[20.04.2019]])</f>
        <v>120.9047619047619</v>
      </c>
      <c r="C11" t="s">
        <v>90</v>
      </c>
      <c r="D11" t="s">
        <v>91</v>
      </c>
      <c r="E11" s="9" t="str">
        <f>IFERROR(VLOOKUP(Таблица4[[#This Row],[Клубы]],Таблица2[],6,0),"")</f>
        <v/>
      </c>
      <c r="F11" s="9" t="str">
        <f>IFERROR(VLOOKUP(Таблица4[[#This Row],[Клубы]],Таблица24[],6,0),"")</f>
        <v/>
      </c>
      <c r="G11" s="9"/>
      <c r="H11" s="23">
        <v>120.9047619047619</v>
      </c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10">
        <f>RANK(Таблица4[[#This Row],[R]],Таблица4[R],0)</f>
        <v>11</v>
      </c>
      <c r="B12" s="11">
        <f>SUM(Таблица4[[#This Row],[07.10.2018]:[20.04.2019]])</f>
        <v>92.952380952380949</v>
      </c>
      <c r="C12" t="s">
        <v>45</v>
      </c>
      <c r="D12" t="s">
        <v>46</v>
      </c>
      <c r="E12" s="9" t="str">
        <f>IFERROR(VLOOKUP(Таблица4[[#This Row],[Клубы]],Таблица2[],6,0),"")</f>
        <v/>
      </c>
      <c r="F12" s="9" t="str">
        <f>IFERROR(VLOOKUP(Таблица4[[#This Row],[Клубы]],Таблица24[],6,0),"")</f>
        <v/>
      </c>
      <c r="G12" s="9"/>
      <c r="H12" s="23">
        <v>92.952380952380949</v>
      </c>
      <c r="I12" s="9"/>
      <c r="J12" s="9"/>
      <c r="K12" s="9"/>
      <c r="L12" s="9"/>
      <c r="M12" s="9">
        <v>0</v>
      </c>
      <c r="N12" s="9"/>
      <c r="O12" s="9"/>
      <c r="P12" s="9"/>
    </row>
    <row r="13" spans="1:16" x14ac:dyDescent="0.25">
      <c r="A13" s="10">
        <f>RANK(Таблица4[[#This Row],[R]],Таблица4[R],0)</f>
        <v>11</v>
      </c>
      <c r="B13" s="11">
        <f>SUM(Таблица4[[#This Row],[07.10.2018]:[20.04.2019]])</f>
        <v>92.952380952380949</v>
      </c>
      <c r="C13" t="s">
        <v>59</v>
      </c>
      <c r="D13" t="s">
        <v>60</v>
      </c>
      <c r="E13" s="9" t="str">
        <f>IFERROR(VLOOKUP(Таблица4[[#This Row],[Клубы]],Таблица2[],6,0),"")</f>
        <v/>
      </c>
      <c r="F13" s="9" t="str">
        <f>IFERROR(VLOOKUP(Таблица4[[#This Row],[Клубы]],Таблица24[],6,0),"")</f>
        <v/>
      </c>
      <c r="G13" s="9"/>
      <c r="H13" s="23">
        <v>92.952380952380949</v>
      </c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10">
        <f>RANK(Таблица4[[#This Row],[R]],Таблица4[R],0)</f>
        <v>13</v>
      </c>
      <c r="B14" s="11">
        <f>SUM(Таблица4[[#This Row],[07.10.2018]:[20.04.2019]])</f>
        <v>77.952380952380949</v>
      </c>
      <c r="C14" t="s">
        <v>96</v>
      </c>
      <c r="D14" t="s">
        <v>97</v>
      </c>
      <c r="E14" s="9" t="str">
        <f>IFERROR(VLOOKUP(Таблица4[[#This Row],[Клубы]],Таблица2[],6,0),"")</f>
        <v/>
      </c>
      <c r="F14" s="9" t="str">
        <f>IFERROR(VLOOKUP(Таблица4[[#This Row],[Клубы]],Таблица24[],6,0),"")</f>
        <v/>
      </c>
      <c r="G14" s="9"/>
      <c r="H14" s="23">
        <v>77.952380952380949</v>
      </c>
      <c r="I14" s="9"/>
      <c r="J14" s="9"/>
      <c r="K14" s="9"/>
      <c r="L14" s="9"/>
      <c r="M14" s="9"/>
      <c r="N14" s="9"/>
      <c r="O14" s="9"/>
      <c r="P14" s="9"/>
    </row>
    <row r="15" spans="1:16" x14ac:dyDescent="0.25">
      <c r="A15" s="10">
        <f>RANK(Таблица4[[#This Row],[R]],Таблица4[R],0)</f>
        <v>14</v>
      </c>
      <c r="B15" s="11">
        <f>SUM(Таблица4[[#This Row],[07.10.2018]:[20.04.2019]])</f>
        <v>76.166666666666657</v>
      </c>
      <c r="C15" t="s">
        <v>92</v>
      </c>
      <c r="D15" t="s">
        <v>93</v>
      </c>
      <c r="E15" s="9" t="str">
        <f>IFERROR(VLOOKUP(Таблица4[[#This Row],[Клубы]],Таблица2[],6,0),"")</f>
        <v/>
      </c>
      <c r="F15" s="9" t="str">
        <f>IFERROR(VLOOKUP(Таблица4[[#This Row],[Клубы]],Таблица24[],6,0),"")</f>
        <v/>
      </c>
      <c r="G15" s="9"/>
      <c r="H15" s="23">
        <v>76.166666666666657</v>
      </c>
      <c r="I15" s="9"/>
      <c r="J15" s="9"/>
      <c r="K15" s="9"/>
      <c r="L15" s="9"/>
      <c r="M15" s="9"/>
      <c r="N15" s="9"/>
      <c r="O15" s="9"/>
      <c r="P15" s="9"/>
    </row>
    <row r="16" spans="1:16" ht="15.75" customHeight="1" x14ac:dyDescent="0.25">
      <c r="A16" s="10">
        <f>RANK(Таблица4[[#This Row],[R]],Таблица4[R],0)</f>
        <v>15</v>
      </c>
      <c r="B16" s="11">
        <f>SUM(Таблица4[[#This Row],[07.10.2018]:[20.04.2019]])</f>
        <v>56.238095238095241</v>
      </c>
      <c r="C16" t="s">
        <v>71</v>
      </c>
      <c r="D16" t="s">
        <v>72</v>
      </c>
      <c r="E16" s="9" t="str">
        <f>IFERROR(VLOOKUP(Таблица4[[#This Row],[Клубы]],Таблица2[],6,0),"")</f>
        <v/>
      </c>
      <c r="F16" s="9" t="str">
        <f>IFERROR(VLOOKUP(Таблица4[[#This Row],[Клубы]],Таблица24[],6,0),"")</f>
        <v/>
      </c>
      <c r="G16" s="9"/>
      <c r="H16" s="23">
        <v>56.238095238095241</v>
      </c>
      <c r="I16" s="9"/>
      <c r="J16" s="9"/>
      <c r="K16" s="9"/>
      <c r="L16" s="9"/>
      <c r="M16" s="9"/>
      <c r="N16" s="9"/>
      <c r="O16" s="9"/>
      <c r="P16" s="9"/>
    </row>
    <row r="17" spans="1:16" ht="15.75" customHeight="1" x14ac:dyDescent="0.25">
      <c r="A17" s="10">
        <f>RANK(Таблица4[[#This Row],[R]],Таблица4[R],0)</f>
        <v>16</v>
      </c>
      <c r="B17" s="11">
        <f>SUM(Таблица4[[#This Row],[07.10.2018]:[20.04.2019]])</f>
        <v>49.6</v>
      </c>
      <c r="C17" t="s">
        <v>181</v>
      </c>
      <c r="D17" t="s">
        <v>182</v>
      </c>
      <c r="E17" s="9"/>
      <c r="F17" s="9"/>
      <c r="G17" s="9"/>
      <c r="H17" s="23"/>
      <c r="I17" s="9"/>
      <c r="J17" s="9"/>
      <c r="K17" s="9"/>
      <c r="L17" s="9"/>
      <c r="M17" s="9">
        <v>49.6</v>
      </c>
      <c r="N17" s="9"/>
      <c r="O17" s="9"/>
      <c r="P17" s="9"/>
    </row>
    <row r="18" spans="1:16" ht="15.75" customHeight="1" x14ac:dyDescent="0.25">
      <c r="A18" s="10">
        <f>RANK(Таблица4[[#This Row],[R]],Таблица4[R],0)</f>
        <v>17</v>
      </c>
      <c r="B18" s="11">
        <f>SUM(Таблица4[[#This Row],[07.10.2018]:[20.04.2019]])</f>
        <v>42.952380952380949</v>
      </c>
      <c r="C18" t="s">
        <v>77</v>
      </c>
      <c r="D18" t="s">
        <v>78</v>
      </c>
      <c r="E18" s="9" t="str">
        <f>IFERROR(VLOOKUP(Таблица4[[#This Row],[Клубы]],Таблица2[],6,0),"")</f>
        <v/>
      </c>
      <c r="F18" s="9" t="str">
        <f>IFERROR(VLOOKUP(Таблица4[[#This Row],[Клубы]],Таблица24[],6,0),"")</f>
        <v/>
      </c>
      <c r="G18" s="9"/>
      <c r="H18" s="23">
        <v>42.952380952380949</v>
      </c>
      <c r="I18" s="9"/>
      <c r="J18" s="9"/>
      <c r="K18" s="9"/>
      <c r="L18" s="9"/>
      <c r="M18" s="9"/>
      <c r="N18" s="9"/>
      <c r="O18" s="9"/>
      <c r="P18" s="9"/>
    </row>
    <row r="19" spans="1:16" ht="15.75" customHeight="1" x14ac:dyDescent="0.25">
      <c r="A19" s="10">
        <f>RANK(Таблица4[[#This Row],[R]],Таблица4[R],0)</f>
        <v>18</v>
      </c>
      <c r="B19" s="11">
        <f>SUM(Таблица4[[#This Row],[07.10.2018]:[20.04.2019]])</f>
        <v>38.88095238095238</v>
      </c>
      <c r="C19" t="s">
        <v>84</v>
      </c>
      <c r="D19" t="s">
        <v>85</v>
      </c>
      <c r="E19" s="9" t="str">
        <f>IFERROR(VLOOKUP(Таблица4[[#This Row],[Клубы]],Таблица2[],6,0),"")</f>
        <v/>
      </c>
      <c r="F19" s="9" t="str">
        <f>IFERROR(VLOOKUP(Таблица4[[#This Row],[Клубы]],Таблица24[],6,0),"")</f>
        <v/>
      </c>
      <c r="G19" s="9"/>
      <c r="H19" s="23">
        <v>38.88095238095238</v>
      </c>
      <c r="I19" s="9"/>
      <c r="J19" s="9"/>
      <c r="K19" s="9"/>
      <c r="L19" s="9"/>
      <c r="M19" s="9"/>
      <c r="N19" s="9"/>
      <c r="O19" s="9"/>
      <c r="P19" s="9"/>
    </row>
    <row r="20" spans="1:16" ht="15.75" customHeight="1" x14ac:dyDescent="0.25">
      <c r="A20" s="10">
        <f>RANK(Таблица4[[#This Row],[R]],Таблица4[R],0)</f>
        <v>19</v>
      </c>
      <c r="B20" s="11">
        <f>SUM(Таблица4[[#This Row],[07.10.2018]:[20.04.2019]])</f>
        <v>26.857142857142858</v>
      </c>
      <c r="C20" t="s">
        <v>50</v>
      </c>
      <c r="D20" t="s">
        <v>51</v>
      </c>
      <c r="E20" s="9" t="str">
        <f>IFERROR(VLOOKUP(Таблица4[[#This Row],[Клубы]],Таблица2[],6,0),"")</f>
        <v/>
      </c>
      <c r="F20" s="9" t="str">
        <f>IFERROR(VLOOKUP(Таблица4[[#This Row],[Клубы]],Таблица24[],6,0),"")</f>
        <v/>
      </c>
      <c r="G20" s="9"/>
      <c r="H20" s="23">
        <v>26.857142857142858</v>
      </c>
      <c r="I20" s="9"/>
      <c r="J20" s="9"/>
      <c r="K20" s="9"/>
      <c r="L20" s="9"/>
      <c r="M20" s="9"/>
      <c r="N20" s="9"/>
      <c r="O20" s="9"/>
      <c r="P20" s="9"/>
    </row>
    <row r="21" spans="1:16" ht="15.75" customHeight="1" x14ac:dyDescent="0.25">
      <c r="A21" s="10">
        <f>RANK(Таблица4[[#This Row],[R]],Таблица4[R],0)</f>
        <v>19</v>
      </c>
      <c r="B21" s="11">
        <f>SUM(Таблица4[[#This Row],[07.10.2018]:[20.04.2019]])</f>
        <v>26.857142857142858</v>
      </c>
      <c r="C21" t="s">
        <v>82</v>
      </c>
      <c r="D21" t="s">
        <v>83</v>
      </c>
      <c r="E21" s="9" t="str">
        <f>IFERROR(VLOOKUP(Таблица4[[#This Row],[Клубы]],Таблица2[],6,0),"")</f>
        <v/>
      </c>
      <c r="F21" s="9" t="str">
        <f>IFERROR(VLOOKUP(Таблица4[[#This Row],[Клубы]],Таблица24[],6,0),"")</f>
        <v/>
      </c>
      <c r="G21" s="9"/>
      <c r="H21" s="23">
        <v>26.857142857142858</v>
      </c>
      <c r="I21" s="9"/>
      <c r="J21" s="9"/>
      <c r="K21" s="9"/>
      <c r="L21" s="9">
        <v>0</v>
      </c>
      <c r="M21" s="9"/>
      <c r="N21" s="9"/>
      <c r="O21" s="9"/>
      <c r="P21" s="9"/>
    </row>
    <row r="22" spans="1:16" ht="15.75" customHeight="1" x14ac:dyDescent="0.25">
      <c r="A22" s="10">
        <f>RANK(Таблица4[[#This Row],[R]],Таблица4[R],0)</f>
        <v>21</v>
      </c>
      <c r="B22" s="11">
        <f>SUM(Таблица4[[#This Row],[07.10.2018]:[20.04.2019]])</f>
        <v>25.4</v>
      </c>
      <c r="C22" t="s">
        <v>183</v>
      </c>
      <c r="D22" t="s">
        <v>184</v>
      </c>
      <c r="E22" s="9"/>
      <c r="F22" s="9"/>
      <c r="G22" s="9"/>
      <c r="H22" s="23"/>
      <c r="I22" s="9"/>
      <c r="J22" s="9"/>
      <c r="K22" s="9">
        <v>0</v>
      </c>
      <c r="L22" s="9"/>
      <c r="M22" s="9">
        <v>25.4</v>
      </c>
      <c r="N22" s="9"/>
      <c r="O22" s="9"/>
      <c r="P22" s="9"/>
    </row>
    <row r="23" spans="1:16" ht="15.75" customHeight="1" x14ac:dyDescent="0.25">
      <c r="A23" s="10">
        <f>RANK(Таблица4[[#This Row],[R]],Таблица4[R],0)</f>
        <v>22</v>
      </c>
      <c r="B23" s="11">
        <f>SUM(Таблица4[[#This Row],[07.10.2018]:[20.04.2019]])</f>
        <v>23.738095238095237</v>
      </c>
      <c r="C23" t="s">
        <v>43</v>
      </c>
      <c r="D23" t="s">
        <v>44</v>
      </c>
      <c r="E23" s="9" t="str">
        <f>IFERROR(VLOOKUP(Таблица4[[#This Row],[Клубы]],Таблица2[],6,0),"")</f>
        <v/>
      </c>
      <c r="F23" s="9" t="str">
        <f>IFERROR(VLOOKUP(Таблица4[[#This Row],[Клубы]],Таблица24[],6,0),"")</f>
        <v/>
      </c>
      <c r="G23" s="9"/>
      <c r="H23" s="23">
        <v>23.738095238095237</v>
      </c>
      <c r="I23" s="9"/>
      <c r="J23" s="9"/>
      <c r="K23" s="9"/>
      <c r="L23" s="9"/>
      <c r="M23" s="9"/>
      <c r="N23" s="9"/>
      <c r="O23" s="9"/>
      <c r="P23" s="9"/>
    </row>
    <row r="24" spans="1:16" ht="15.75" customHeight="1" x14ac:dyDescent="0.25">
      <c r="A24" s="10">
        <f>RANK(Таблица4[[#This Row],[R]],Таблица4[R],0)</f>
        <v>23</v>
      </c>
      <c r="B24" s="11">
        <f>SUM(Таблица4[[#This Row],[07.10.2018]:[20.04.2019]])</f>
        <v>22.570707070707073</v>
      </c>
      <c r="C24" t="s">
        <v>8</v>
      </c>
      <c r="D24" t="s">
        <v>9</v>
      </c>
      <c r="E24" s="9">
        <f>IFERROR(VLOOKUP(Таблица4[[#This Row],[Клубы]],Таблица2[],6,0),"")</f>
        <v>22.570707070707073</v>
      </c>
      <c r="F24" s="9" t="str">
        <f>IFERROR(VLOOKUP(Таблица4[[#This Row],[Клубы]],Таблица24[],6,0),"")</f>
        <v/>
      </c>
      <c r="G24" s="9"/>
      <c r="H24" s="23"/>
      <c r="I24" s="9"/>
      <c r="J24" s="9"/>
      <c r="K24" s="9"/>
      <c r="L24" s="9"/>
      <c r="M24" s="9"/>
      <c r="N24" s="9"/>
      <c r="O24" s="9"/>
      <c r="P24" s="9"/>
    </row>
    <row r="25" spans="1:16" ht="15.75" customHeight="1" x14ac:dyDescent="0.25">
      <c r="A25" s="10">
        <f>RANK(Таблица4[[#This Row],[R]],Таблица4[R],0)</f>
        <v>24</v>
      </c>
      <c r="B25" s="11">
        <f>SUM(Таблица4[[#This Row],[07.10.2018]:[20.04.2019]])</f>
        <v>20.952380952380953</v>
      </c>
      <c r="C25" t="s">
        <v>65</v>
      </c>
      <c r="D25" t="s">
        <v>66</v>
      </c>
      <c r="E25" s="9" t="str">
        <f>IFERROR(VLOOKUP(Таблица4[[#This Row],[Клубы]],Таблица2[],6,0),"")</f>
        <v/>
      </c>
      <c r="F25" s="9" t="str">
        <f>IFERROR(VLOOKUP(Таблица4[[#This Row],[Клубы]],Таблица24[],6,0),"")</f>
        <v/>
      </c>
      <c r="G25" s="9"/>
      <c r="H25" s="23">
        <v>20.952380952380953</v>
      </c>
      <c r="I25" s="9"/>
      <c r="J25" s="9"/>
      <c r="K25" s="9"/>
      <c r="L25" s="9"/>
      <c r="M25" s="9"/>
      <c r="N25" s="9"/>
      <c r="O25" s="9"/>
      <c r="P25" s="9"/>
    </row>
    <row r="26" spans="1:16" ht="15.75" customHeight="1" x14ac:dyDescent="0.25">
      <c r="A26" s="10">
        <f>RANK(Таблица4[[#This Row],[R]],Таблица4[R],0)</f>
        <v>25</v>
      </c>
      <c r="B26" s="11">
        <f>SUM(Таблица4[[#This Row],[07.10.2018]:[20.04.2019]])</f>
        <v>17.952380952380953</v>
      </c>
      <c r="C26" t="s">
        <v>86</v>
      </c>
      <c r="D26" t="s">
        <v>87</v>
      </c>
      <c r="E26" s="9" t="str">
        <f>IFERROR(VLOOKUP(Таблица4[[#This Row],[Клубы]],Таблица2[],6,0),"")</f>
        <v/>
      </c>
      <c r="F26" s="9" t="str">
        <f>IFERROR(VLOOKUP(Таблица4[[#This Row],[Клубы]],Таблица24[],6,0),"")</f>
        <v/>
      </c>
      <c r="G26" s="9"/>
      <c r="H26" s="23">
        <v>17.952380952380953</v>
      </c>
      <c r="I26" s="9"/>
      <c r="J26" s="9"/>
      <c r="K26" s="9"/>
      <c r="L26" s="9"/>
      <c r="M26" s="9"/>
      <c r="N26" s="9"/>
      <c r="O26" s="9"/>
      <c r="P26" s="9"/>
    </row>
    <row r="27" spans="1:16" ht="15.75" customHeight="1" x14ac:dyDescent="0.25">
      <c r="A27" s="10">
        <f>RANK(Таблица4[[#This Row],[R]],Таблица4[R],0)</f>
        <v>26</v>
      </c>
      <c r="B27" s="11">
        <f>SUM(Таблица4[[#This Row],[07.10.2018]:[20.04.2019]])</f>
        <v>17.857142857142858</v>
      </c>
      <c r="C27" t="s">
        <v>48</v>
      </c>
      <c r="D27" t="s">
        <v>49</v>
      </c>
      <c r="E27" s="9" t="str">
        <f>IFERROR(VLOOKUP(Таблица4[[#This Row],[Клубы]],Таблица2[],6,0),"")</f>
        <v/>
      </c>
      <c r="F27" s="9" t="str">
        <f>IFERROR(VLOOKUP(Таблица4[[#This Row],[Клубы]],Таблица24[],6,0),"")</f>
        <v/>
      </c>
      <c r="G27" s="9"/>
      <c r="H27" s="23">
        <v>17.857142857142858</v>
      </c>
      <c r="I27" s="9"/>
      <c r="J27" s="9"/>
      <c r="K27" s="9"/>
      <c r="L27" s="9"/>
      <c r="M27" s="9"/>
      <c r="N27" s="9"/>
      <c r="O27" s="9"/>
      <c r="P27" s="9"/>
    </row>
    <row r="28" spans="1:16" ht="15.75" customHeight="1" x14ac:dyDescent="0.25">
      <c r="A28" s="10">
        <f>RANK(Таблица4[[#This Row],[R]],Таблица4[R],0)</f>
        <v>27</v>
      </c>
      <c r="B28" s="11">
        <f>SUM(Таблица4[[#This Row],[07.10.2018]:[20.04.2019]])</f>
        <v>16.428571428571431</v>
      </c>
      <c r="C28" t="s">
        <v>63</v>
      </c>
      <c r="D28" t="s">
        <v>64</v>
      </c>
      <c r="E28" s="9" t="str">
        <f>IFERROR(VLOOKUP(Таблица4[[#This Row],[Клубы]],Таблица2[],6,0),"")</f>
        <v/>
      </c>
      <c r="F28" s="9" t="str">
        <f>IFERROR(VLOOKUP(Таблица4[[#This Row],[Клубы]],Таблица24[],6,0),"")</f>
        <v/>
      </c>
      <c r="G28" s="9"/>
      <c r="H28" s="23">
        <v>16.428571428571431</v>
      </c>
      <c r="I28" s="9"/>
      <c r="J28" s="9"/>
      <c r="K28" s="9"/>
      <c r="L28" s="9"/>
      <c r="M28" s="9"/>
      <c r="N28" s="9"/>
      <c r="O28" s="9"/>
      <c r="P28" s="9"/>
    </row>
    <row r="29" spans="1:16" ht="15.75" customHeight="1" x14ac:dyDescent="0.25">
      <c r="A29" s="10">
        <f>RANK(Таблица4[[#This Row],[R]],Таблица4[R],0)</f>
        <v>28</v>
      </c>
      <c r="B29" s="11">
        <f>SUM(Таблица4[[#This Row],[07.10.2018]:[20.04.2019]])</f>
        <v>14.761904761904763</v>
      </c>
      <c r="C29" t="s">
        <v>75</v>
      </c>
      <c r="D29" t="s">
        <v>76</v>
      </c>
      <c r="E29" s="9" t="str">
        <f>IFERROR(VLOOKUP(Таблица4[[#This Row],[Клубы]],Таблица2[],6,0),"")</f>
        <v/>
      </c>
      <c r="F29" s="9" t="str">
        <f>IFERROR(VLOOKUP(Таблица4[[#This Row],[Клубы]],Таблица24[],6,0),"")</f>
        <v/>
      </c>
      <c r="G29" s="9"/>
      <c r="H29" s="23">
        <v>14.761904761904763</v>
      </c>
      <c r="I29" s="9"/>
      <c r="J29" s="9"/>
      <c r="K29" s="9"/>
      <c r="L29" s="9"/>
      <c r="M29" s="9"/>
      <c r="N29" s="9"/>
      <c r="O29" s="9"/>
      <c r="P29" s="9"/>
    </row>
    <row r="30" spans="1:16" ht="15.75" customHeight="1" x14ac:dyDescent="0.25">
      <c r="A30" s="10">
        <f>RANK(Таблица4[[#This Row],[R]],Таблица4[R],0)</f>
        <v>29</v>
      </c>
      <c r="B30" s="11">
        <f>SUM(Таблица4[[#This Row],[07.10.2018]:[20.04.2019]])</f>
        <v>13.357142857142858</v>
      </c>
      <c r="C30" t="s">
        <v>53</v>
      </c>
      <c r="D30" t="s">
        <v>54</v>
      </c>
      <c r="E30" s="9" t="str">
        <f>IFERROR(VLOOKUP(Таблица4[[#This Row],[Клубы]],Таблица2[],6,0),"")</f>
        <v/>
      </c>
      <c r="F30" s="9" t="str">
        <f>IFERROR(VLOOKUP(Таблица4[[#This Row],[Клубы]],Таблица24[],6,0),"")</f>
        <v/>
      </c>
      <c r="G30" s="9"/>
      <c r="H30" s="23">
        <v>13.357142857142858</v>
      </c>
      <c r="I30" s="9"/>
      <c r="J30" s="9"/>
      <c r="K30" s="9"/>
      <c r="L30" s="9"/>
      <c r="M30" s="9"/>
      <c r="N30" s="9"/>
      <c r="O30" s="9"/>
      <c r="P30" s="9"/>
    </row>
    <row r="31" spans="1:16" ht="15.75" customHeight="1" x14ac:dyDescent="0.25">
      <c r="A31" s="10">
        <f>RANK(Таблица4[[#This Row],[R]],Таблица4[R],0)</f>
        <v>30</v>
      </c>
      <c r="B31" s="11">
        <f>SUM(Таблица4[[#This Row],[07.10.2018]:[20.04.2019]])</f>
        <v>10.428571428571429</v>
      </c>
      <c r="C31" t="s">
        <v>100</v>
      </c>
      <c r="D31" t="s">
        <v>101</v>
      </c>
      <c r="E31" s="9" t="str">
        <f>IFERROR(VLOOKUP(Таблица4[[#This Row],[Клубы]],Таблица2[],6,0),"")</f>
        <v/>
      </c>
      <c r="F31" s="9" t="str">
        <f>IFERROR(VLOOKUP(Таблица4[[#This Row],[Клубы]],Таблица24[],6,0),"")</f>
        <v/>
      </c>
      <c r="G31" s="9"/>
      <c r="H31" s="23">
        <v>10.428571428571429</v>
      </c>
      <c r="I31" s="9"/>
      <c r="J31" s="9"/>
      <c r="K31" s="9"/>
      <c r="L31" s="9"/>
      <c r="M31" s="9"/>
      <c r="N31" s="9"/>
      <c r="O31" s="9"/>
      <c r="P31" s="9"/>
    </row>
    <row r="32" spans="1:16" ht="15.75" customHeight="1" x14ac:dyDescent="0.25">
      <c r="A32" s="10">
        <f>RANK(Таблица4[[#This Row],[R]],Таблица4[R],0)</f>
        <v>31</v>
      </c>
      <c r="B32" s="11">
        <f>SUM(Таблица4[[#This Row],[07.10.2018]:[20.04.2019]])</f>
        <v>8.9285714285714288</v>
      </c>
      <c r="C32" t="s">
        <v>55</v>
      </c>
      <c r="D32" t="s">
        <v>56</v>
      </c>
      <c r="E32" s="9" t="str">
        <f>IFERROR(VLOOKUP(Таблица4[[#This Row],[Клубы]],Таблица2[],6,0),"")</f>
        <v/>
      </c>
      <c r="F32" s="9" t="str">
        <f>IFERROR(VLOOKUP(Таблица4[[#This Row],[Клубы]],Таблица24[],6,0),"")</f>
        <v/>
      </c>
      <c r="G32" s="9"/>
      <c r="H32" s="23">
        <v>8.9285714285714288</v>
      </c>
      <c r="I32" s="9"/>
      <c r="J32" s="9"/>
      <c r="K32" s="9"/>
      <c r="L32" s="9"/>
      <c r="M32" s="9"/>
      <c r="N32" s="9"/>
      <c r="O32" s="9"/>
      <c r="P32" s="9"/>
    </row>
    <row r="33" spans="1:16" ht="15.75" customHeight="1" x14ac:dyDescent="0.25">
      <c r="A33" s="10">
        <f>RANK(Таблица4[[#This Row],[R]],Таблица4[R],0)</f>
        <v>32</v>
      </c>
      <c r="B33" s="11">
        <f>SUM(Таблица4[[#This Row],[07.10.2018]:[20.04.2019]])</f>
        <v>8.9</v>
      </c>
      <c r="C33" t="s">
        <v>142</v>
      </c>
      <c r="D33" t="s">
        <v>193</v>
      </c>
      <c r="E33" s="9" t="str">
        <f>IFERROR(VLOOKUP(Таблица4[[#This Row],[Клубы]],Таблица2[],6,0),"")</f>
        <v/>
      </c>
      <c r="F33" s="9" t="str">
        <f>IFERROR(VLOOKUP(Таблица4[[#This Row],[Клубы]],Таблица24[],6,0),"")</f>
        <v/>
      </c>
      <c r="G33" s="9"/>
      <c r="H33" s="23">
        <v>8.9</v>
      </c>
      <c r="I33" s="9"/>
      <c r="J33" s="9"/>
      <c r="K33" s="9"/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.75" customHeight="1" x14ac:dyDescent="0.25">
      <c r="A34" s="10">
        <f>RANK(Таблица4[[#This Row],[R]],Таблица4[R],0)</f>
        <v>33</v>
      </c>
      <c r="B34" s="11">
        <f>SUM(Таблица4[[#This Row],[07.10.2018]:[20.04.2019]])</f>
        <v>8.8571428571428577</v>
      </c>
      <c r="C34" t="s">
        <v>67</v>
      </c>
      <c r="D34" t="s">
        <v>68</v>
      </c>
      <c r="E34" s="9" t="str">
        <f>IFERROR(VLOOKUP(Таблица4[[#This Row],[Клубы]],Таблица2[],6,0),"")</f>
        <v/>
      </c>
      <c r="F34" s="9" t="str">
        <f>IFERROR(VLOOKUP(Таблица4[[#This Row],[Клубы]],Таблица24[],6,0),"")</f>
        <v/>
      </c>
      <c r="G34" s="9"/>
      <c r="H34" s="23">
        <v>8.8571428571428577</v>
      </c>
      <c r="I34" s="9"/>
      <c r="J34" s="9"/>
      <c r="K34" s="9"/>
      <c r="L34" s="9"/>
      <c r="M34" s="9"/>
      <c r="N34" s="9"/>
      <c r="O34" s="9"/>
      <c r="P34" s="9"/>
    </row>
    <row r="35" spans="1:16" ht="15.75" customHeight="1" x14ac:dyDescent="0.25">
      <c r="A35" s="10">
        <f>RANK(Таблица4[[#This Row],[R]],Таблица4[R],0)</f>
        <v>33</v>
      </c>
      <c r="B35" s="11">
        <f>SUM(Таблица4[[#This Row],[07.10.2018]:[20.04.2019]])</f>
        <v>8.8571428571428577</v>
      </c>
      <c r="C35" t="s">
        <v>98</v>
      </c>
      <c r="D35" t="s">
        <v>99</v>
      </c>
      <c r="E35" s="9" t="str">
        <f>IFERROR(VLOOKUP(Таблица4[[#This Row],[Клубы]],Таблица2[],6,0),"")</f>
        <v/>
      </c>
      <c r="F35" s="9" t="str">
        <f>IFERROR(VLOOKUP(Таблица4[[#This Row],[Клубы]],Таблица24[],6,0),"")</f>
        <v/>
      </c>
      <c r="G35" s="9"/>
      <c r="H35" s="23">
        <v>8.8571428571428577</v>
      </c>
      <c r="I35" s="9"/>
      <c r="J35" s="9"/>
      <c r="K35" s="9"/>
      <c r="L35" s="9"/>
      <c r="M35" s="9"/>
      <c r="N35" s="9"/>
      <c r="O35" s="9"/>
      <c r="P35" s="9"/>
    </row>
    <row r="36" spans="1:16" ht="15.75" customHeight="1" x14ac:dyDescent="0.25">
      <c r="A36" s="10">
        <f>RANK(Таблица4[[#This Row],[R]],Таблица4[R],0)</f>
        <v>35</v>
      </c>
      <c r="B36" s="11">
        <f>SUM(Таблица4[[#This Row],[07.10.2018]:[20.04.2019]])</f>
        <v>7.4761904761904763</v>
      </c>
      <c r="C36" t="s">
        <v>61</v>
      </c>
      <c r="D36" t="s">
        <v>62</v>
      </c>
      <c r="E36" s="9" t="str">
        <f>IFERROR(VLOOKUP(Таблица4[[#This Row],[Клубы]],Таблица2[],6,0),"")</f>
        <v/>
      </c>
      <c r="F36" s="9" t="str">
        <f>IFERROR(VLOOKUP(Таблица4[[#This Row],[Клубы]],Таблица24[],6,0),"")</f>
        <v/>
      </c>
      <c r="G36" s="9"/>
      <c r="H36" s="23">
        <v>7.4761904761904763</v>
      </c>
      <c r="I36" s="9"/>
      <c r="J36" s="9"/>
      <c r="K36" s="9"/>
      <c r="L36" s="9"/>
      <c r="M36" s="9"/>
      <c r="N36" s="9"/>
      <c r="O36" s="9"/>
      <c r="P36" s="9"/>
    </row>
    <row r="37" spans="1:16" ht="15.75" customHeight="1" x14ac:dyDescent="0.25">
      <c r="A37" s="10">
        <f>RANK(Таблица4[[#This Row],[R]],Таблица4[R],0)</f>
        <v>36</v>
      </c>
      <c r="B37" s="11">
        <f>SUM(Таблица4[[#This Row],[07.10.2018]:[20.04.2019]])</f>
        <v>5.9047619047619051</v>
      </c>
      <c r="C37" t="s">
        <v>69</v>
      </c>
      <c r="D37" t="s">
        <v>70</v>
      </c>
      <c r="E37" s="9" t="str">
        <f>IFERROR(VLOOKUP(Таблица4[[#This Row],[Клубы]],Таблица2[],6,0),"")</f>
        <v/>
      </c>
      <c r="F37" s="9" t="str">
        <f>IFERROR(VLOOKUP(Таблица4[[#This Row],[Клубы]],Таблица24[],6,0),"")</f>
        <v/>
      </c>
      <c r="G37" s="9"/>
      <c r="H37" s="23">
        <v>5.9047619047619051</v>
      </c>
      <c r="I37" s="9"/>
      <c r="J37" s="9"/>
      <c r="K37" s="9"/>
      <c r="L37" s="9"/>
      <c r="M37" s="9"/>
      <c r="N37" s="9"/>
      <c r="O37" s="9"/>
      <c r="P37" s="9"/>
    </row>
    <row r="38" spans="1:16" ht="15.75" customHeight="1" x14ac:dyDescent="0.25">
      <c r="A38" s="10">
        <f>RANK(Таблица4[[#This Row],[R]],Таблица4[R],0)</f>
        <v>36</v>
      </c>
      <c r="B38" s="11">
        <f>SUM(Таблица4[[#This Row],[07.10.2018]:[20.04.2019]])</f>
        <v>5.9047619047619051</v>
      </c>
      <c r="C38" t="s">
        <v>73</v>
      </c>
      <c r="D38" t="s">
        <v>74</v>
      </c>
      <c r="E38" s="9" t="str">
        <f>IFERROR(VLOOKUP(Таблица4[[#This Row],[Клубы]],Таблица2[],6,0),"")</f>
        <v/>
      </c>
      <c r="F38" s="9" t="str">
        <f>IFERROR(VLOOKUP(Таблица4[[#This Row],[Клубы]],Таблица24[],6,0),"")</f>
        <v/>
      </c>
      <c r="G38" s="9"/>
      <c r="H38" s="23">
        <v>5.9047619047619051</v>
      </c>
      <c r="I38" s="9"/>
      <c r="J38" s="9"/>
      <c r="K38" s="9"/>
      <c r="L38" s="9"/>
      <c r="M38" s="9"/>
      <c r="N38" s="9"/>
      <c r="O38" s="9"/>
      <c r="P38" s="9"/>
    </row>
    <row r="39" spans="1:16" ht="15.75" customHeight="1" x14ac:dyDescent="0.25">
      <c r="A39" s="10">
        <f>RANK(Таблица4[[#This Row],[R]],Таблица4[R],0)</f>
        <v>36</v>
      </c>
      <c r="B39" s="11">
        <f>SUM(Таблица4[[#This Row],[07.10.2018]:[20.04.2019]])</f>
        <v>5.9047619047619051</v>
      </c>
      <c r="C39" t="s">
        <v>79</v>
      </c>
      <c r="D39" t="s">
        <v>80</v>
      </c>
      <c r="E39" s="9" t="str">
        <f>IFERROR(VLOOKUP(Таблица4[[#This Row],[Клубы]],Таблица2[],6,0),"")</f>
        <v/>
      </c>
      <c r="F39" s="9" t="str">
        <f>IFERROR(VLOOKUP(Таблица4[[#This Row],[Клубы]],Таблица24[],6,0),"")</f>
        <v/>
      </c>
      <c r="G39" s="9"/>
      <c r="H39" s="23">
        <v>5.9047619047619051</v>
      </c>
      <c r="I39" s="9"/>
      <c r="J39" s="9"/>
      <c r="K39" s="9"/>
      <c r="L39" s="9"/>
      <c r="M39" s="9"/>
      <c r="N39" s="9"/>
      <c r="O39" s="9"/>
      <c r="P39" s="9"/>
    </row>
    <row r="40" spans="1:16" ht="15.75" customHeight="1" x14ac:dyDescent="0.25">
      <c r="A40" s="21">
        <f>RANK(Таблица4[[#This Row],[R]],Таблица4[R],0)</f>
        <v>39</v>
      </c>
      <c r="B40" s="11">
        <f>SUM(Таблица4[[#This Row],[07.10.2018]:[20.04.2019]])</f>
        <v>0</v>
      </c>
      <c r="C40" t="s">
        <v>159</v>
      </c>
      <c r="D40" t="s">
        <v>160</v>
      </c>
      <c r="E40" s="9" t="str">
        <f>IFERROR(VLOOKUP(Таблица4[[#This Row],[Клубы]],Таблица2[],6,0),"")</f>
        <v/>
      </c>
      <c r="F40" s="9" t="str">
        <f>IFERROR(VLOOKUP(Таблица4[[#This Row],[Клубы]],Таблица24[],6,0),"")</f>
        <v/>
      </c>
      <c r="G40" s="9"/>
      <c r="H40" s="23"/>
      <c r="I40" s="9"/>
      <c r="J40" s="9"/>
      <c r="K40" s="9"/>
      <c r="L40" s="9">
        <v>0</v>
      </c>
      <c r="M40" s="9"/>
      <c r="N40" s="9"/>
      <c r="O40" s="9"/>
      <c r="P40" s="9"/>
    </row>
    <row r="41" spans="1:16" ht="15.75" customHeight="1" x14ac:dyDescent="0.25">
      <c r="A41" s="10">
        <f>RANK(Таблица4[[#This Row],[R]],Таблица4[R],0)</f>
        <v>39</v>
      </c>
      <c r="B41" s="11">
        <f>SUM(Таблица4[[#This Row],[07.10.2018]:[20.04.2019]])</f>
        <v>0</v>
      </c>
      <c r="C41" t="s">
        <v>185</v>
      </c>
      <c r="D41" t="s">
        <v>186</v>
      </c>
      <c r="E41" s="9" t="str">
        <f>IFERROR(VLOOKUP(Таблица4[[#This Row],[Клубы]],Таблица2[],6,0),"")</f>
        <v/>
      </c>
      <c r="F41" s="9" t="str">
        <f>IFERROR(VLOOKUP(Таблица4[[#This Row],[Клубы]],Таблица24[],6,0),"")</f>
        <v/>
      </c>
      <c r="G41" s="9"/>
      <c r="H41" s="23"/>
      <c r="I41" s="9"/>
      <c r="J41" s="9"/>
      <c r="K41" s="9"/>
      <c r="L41" s="9"/>
      <c r="M41" s="9">
        <v>0</v>
      </c>
      <c r="N41" s="9"/>
      <c r="O41" s="9"/>
      <c r="P41" s="9"/>
    </row>
    <row r="42" spans="1:16" ht="15.75" customHeight="1" x14ac:dyDescent="0.25">
      <c r="A42" s="10">
        <f>RANK(Таблица4[[#This Row],[R]],Таблица4[R],0)</f>
        <v>39</v>
      </c>
      <c r="B42" s="11">
        <f>SUM(Таблица4[[#This Row],[07.10.2018]:[20.04.2019]])</f>
        <v>0</v>
      </c>
      <c r="C42" t="s">
        <v>119</v>
      </c>
      <c r="D42" t="s">
        <v>120</v>
      </c>
      <c r="E42" s="9" t="str">
        <f>IFERROR(VLOOKUP(Таблица4[[#This Row],[Клубы]],Таблица2[],6,0),"")</f>
        <v/>
      </c>
      <c r="F42" s="9" t="str">
        <f>IFERROR(VLOOKUP(Таблица4[[#This Row],[Клубы]],Таблица24[],6,0),"")</f>
        <v/>
      </c>
      <c r="G42" s="9"/>
      <c r="H42" s="23"/>
      <c r="I42" s="9"/>
      <c r="J42" s="9">
        <v>0</v>
      </c>
      <c r="K42" s="9"/>
      <c r="L42" s="9"/>
      <c r="M42" s="9">
        <v>0</v>
      </c>
      <c r="N42" s="9"/>
      <c r="O42" s="9"/>
      <c r="P42" s="9"/>
    </row>
    <row r="43" spans="1:16" ht="15.75" customHeight="1" x14ac:dyDescent="0.25">
      <c r="A43" s="10">
        <f>RANK(Таблица4[[#This Row],[R]],Таблица4[R],0)</f>
        <v>39</v>
      </c>
      <c r="B43" s="11">
        <f>SUM(Таблица4[[#This Row],[07.10.2018]:[20.04.2019]])</f>
        <v>0</v>
      </c>
      <c r="C43" t="s">
        <v>119</v>
      </c>
      <c r="D43" t="s">
        <v>225</v>
      </c>
      <c r="E43" s="9" t="str">
        <f>IFERROR(VLOOKUP(Таблица4[[#This Row],[Клубы]],Таблица2[],6,0),"")</f>
        <v/>
      </c>
      <c r="F43" s="9" t="str">
        <f>IFERROR(VLOOKUP(Таблица4[[#This Row],[Клубы]],Таблица24[],6,0),"")</f>
        <v/>
      </c>
      <c r="G43" s="9"/>
      <c r="H43" s="26"/>
      <c r="I43" s="9"/>
      <c r="J43" s="9"/>
      <c r="K43" s="9"/>
      <c r="L43" s="9"/>
      <c r="M43" s="9"/>
      <c r="N43" s="9">
        <v>0</v>
      </c>
      <c r="O43" s="9"/>
      <c r="P43" s="9"/>
    </row>
    <row r="44" spans="1:16" ht="15.75" customHeight="1" x14ac:dyDescent="0.25">
      <c r="A44" s="10">
        <f>RANK(Таблица4[[#This Row],[R]],Таблица4[R],0)</f>
        <v>39</v>
      </c>
      <c r="B44" s="11">
        <f>SUM(Таблица4[[#This Row],[07.10.2018]:[20.04.2019]])</f>
        <v>0</v>
      </c>
      <c r="C44" t="s">
        <v>187</v>
      </c>
      <c r="D44" t="s">
        <v>188</v>
      </c>
      <c r="E44" s="9" t="str">
        <f>IFERROR(VLOOKUP(Таблица4[[#This Row],[Клубы]],Таблица2[],6,0),"")</f>
        <v/>
      </c>
      <c r="F44" s="9" t="str">
        <f>IFERROR(VLOOKUP(Таблица4[[#This Row],[Клубы]],Таблица24[],6,0),"")</f>
        <v/>
      </c>
      <c r="G44" s="9"/>
      <c r="H44" s="23"/>
      <c r="I44" s="9"/>
      <c r="J44" s="9"/>
      <c r="K44" s="9"/>
      <c r="L44" s="9"/>
      <c r="M44" s="9">
        <v>0</v>
      </c>
      <c r="N44" s="9"/>
      <c r="O44" s="9"/>
      <c r="P44" s="9"/>
    </row>
    <row r="45" spans="1:16" ht="15.75" customHeight="1" x14ac:dyDescent="0.25">
      <c r="A45" s="10">
        <f>RANK(Таблица4[[#This Row],[R]],Таблица4[R],0)</f>
        <v>39</v>
      </c>
      <c r="B45" s="11">
        <f>SUM(Таблица4[[#This Row],[07.10.2018]:[20.04.2019]])</f>
        <v>0</v>
      </c>
      <c r="C45" t="s">
        <v>104</v>
      </c>
      <c r="D45" t="s">
        <v>190</v>
      </c>
      <c r="E45" s="9" t="str">
        <f>IFERROR(VLOOKUP(Таблица4[[#This Row],[Клубы]],Таблица2[],6,0),"")</f>
        <v/>
      </c>
      <c r="F45" s="9" t="str">
        <f>IFERROR(VLOOKUP(Таблица4[[#This Row],[Клубы]],Таблица24[],6,0),"")</f>
        <v/>
      </c>
      <c r="G45" s="9"/>
      <c r="H45" s="23"/>
      <c r="I45" s="9">
        <v>0</v>
      </c>
      <c r="J45" s="9"/>
      <c r="K45" s="9"/>
      <c r="L45" s="9"/>
      <c r="M45" s="9">
        <v>0</v>
      </c>
      <c r="N45" s="9"/>
      <c r="O45" s="9"/>
      <c r="P45" s="9"/>
    </row>
    <row r="46" spans="1:16" ht="15.75" customHeight="1" x14ac:dyDescent="0.25">
      <c r="A46" s="10">
        <f>RANK(Таблица4[[#This Row],[R]],Таблица4[R],0)</f>
        <v>39</v>
      </c>
      <c r="B46" s="11">
        <f>SUM(Таблица4[[#This Row],[07.10.2018]:[20.04.2019]])</f>
        <v>0</v>
      </c>
      <c r="C46" t="s">
        <v>191</v>
      </c>
      <c r="D46" t="s">
        <v>192</v>
      </c>
      <c r="E46" s="9" t="str">
        <f>IFERROR(VLOOKUP(Таблица4[[#This Row],[Клубы]],Таблица2[],6,0),"")</f>
        <v/>
      </c>
      <c r="F46" s="9" t="str">
        <f>IFERROR(VLOOKUP(Таблица4[[#This Row],[Клубы]],Таблица24[],6,0),"")</f>
        <v/>
      </c>
      <c r="G46" s="9"/>
      <c r="H46" s="23"/>
      <c r="I46" s="9"/>
      <c r="J46" s="9"/>
      <c r="K46" s="9"/>
      <c r="L46" s="9"/>
      <c r="M46" s="9">
        <v>0</v>
      </c>
      <c r="N46" s="9"/>
      <c r="O46" s="9"/>
      <c r="P46" s="9"/>
    </row>
    <row r="47" spans="1:16" ht="15.75" customHeight="1" x14ac:dyDescent="0.25">
      <c r="A47" s="21">
        <f>RANK(Таблица4[[#This Row],[R]],Таблица4[R],0)</f>
        <v>39</v>
      </c>
      <c r="B47" s="11">
        <f>SUM(Таблица4[[#This Row],[07.10.2018]:[20.04.2019]])</f>
        <v>0</v>
      </c>
      <c r="C47" t="s">
        <v>158</v>
      </c>
      <c r="D47" t="s">
        <v>177</v>
      </c>
      <c r="E47" s="9" t="str">
        <f>IFERROR(VLOOKUP(Таблица4[[#This Row],[Клубы]],Таблица2[],6,0),"")</f>
        <v/>
      </c>
      <c r="F47" s="9" t="str">
        <f>IFERROR(VLOOKUP(Таблица4[[#This Row],[Клубы]],Таблица24[],6,0),"")</f>
        <v/>
      </c>
      <c r="G47" s="9"/>
      <c r="H47" s="23"/>
      <c r="I47" s="9"/>
      <c r="J47" s="9"/>
      <c r="K47" s="9"/>
      <c r="L47" s="9">
        <v>0</v>
      </c>
      <c r="M47" s="9"/>
      <c r="N47" s="9"/>
      <c r="O47" s="9"/>
      <c r="P47" s="9"/>
    </row>
    <row r="48" spans="1:16" ht="15.75" customHeight="1" x14ac:dyDescent="0.25">
      <c r="A48" s="21">
        <f>RANK(Таблица4[[#This Row],[R]],Таблица4[R],0)</f>
        <v>39</v>
      </c>
      <c r="B48" s="11">
        <f>SUM(Таблица4[[#This Row],[07.10.2018]:[20.04.2019]])</f>
        <v>0</v>
      </c>
      <c r="C48" t="s">
        <v>155</v>
      </c>
      <c r="D48" t="s">
        <v>174</v>
      </c>
      <c r="E48" s="9" t="str">
        <f>IFERROR(VLOOKUP(Таблица4[[#This Row],[Клубы]],Таблица2[],6,0),"")</f>
        <v/>
      </c>
      <c r="F48" s="9" t="str">
        <f>IFERROR(VLOOKUP(Таблица4[[#This Row],[Клубы]],Таблица24[],6,0),"")</f>
        <v/>
      </c>
      <c r="G48" s="9"/>
      <c r="H48" s="23"/>
      <c r="I48" s="9"/>
      <c r="J48" s="9"/>
      <c r="K48" s="9"/>
      <c r="L48" s="9">
        <v>0</v>
      </c>
      <c r="M48" s="9"/>
      <c r="N48" s="9"/>
      <c r="O48" s="9"/>
      <c r="P48" s="9"/>
    </row>
    <row r="49" spans="1:16" x14ac:dyDescent="0.25">
      <c r="A49" s="10">
        <f>RANK(Таблица4[[#This Row],[R]],Таблица4[R],0)</f>
        <v>39</v>
      </c>
      <c r="B49" s="11">
        <f>SUM(Таблица4[[#This Row],[07.10.2018]:[20.04.2019]])</f>
        <v>0</v>
      </c>
      <c r="C49" t="s">
        <v>212</v>
      </c>
      <c r="D49" t="s">
        <v>213</v>
      </c>
      <c r="E49" s="9" t="str">
        <f>IFERROR(VLOOKUP(Таблица4[[#This Row],[Клубы]],Таблица2[],6,0),"")</f>
        <v/>
      </c>
      <c r="F49" s="9" t="str">
        <f>IFERROR(VLOOKUP(Таблица4[[#This Row],[Клубы]],Таблица24[],6,0),"")</f>
        <v/>
      </c>
      <c r="G49" s="9"/>
      <c r="H49" s="26"/>
      <c r="I49" s="9"/>
      <c r="J49" s="9"/>
      <c r="K49" s="9"/>
      <c r="L49" s="9"/>
      <c r="M49" s="9"/>
      <c r="N49" s="9"/>
      <c r="O49" s="9">
        <v>0</v>
      </c>
      <c r="P49" s="9"/>
    </row>
    <row r="50" spans="1:16" x14ac:dyDescent="0.25">
      <c r="A50" s="10">
        <f>RANK(Таблица4[[#This Row],[R]],Таблица4[R],0)</f>
        <v>39</v>
      </c>
      <c r="B50" s="11">
        <f>SUM(Таблица4[[#This Row],[07.10.2018]:[20.04.2019]])</f>
        <v>0</v>
      </c>
      <c r="C50" t="s">
        <v>227</v>
      </c>
      <c r="D50" t="s">
        <v>228</v>
      </c>
      <c r="E50" s="9" t="str">
        <f>IFERROR(VLOOKUP(Таблица4[[#This Row],[Клубы]],Таблица2[],6,0),"")</f>
        <v/>
      </c>
      <c r="F50" s="9" t="str">
        <f>IFERROR(VLOOKUP(Таблица4[[#This Row],[Клубы]],Таблица24[],6,0),"")</f>
        <v/>
      </c>
      <c r="G50" s="9"/>
      <c r="H50" s="26"/>
      <c r="I50" s="9"/>
      <c r="J50" s="9"/>
      <c r="K50" s="9"/>
      <c r="L50" s="9"/>
      <c r="M50" s="9"/>
      <c r="N50" s="9">
        <v>0</v>
      </c>
      <c r="O50" s="9"/>
      <c r="P50" s="9"/>
    </row>
    <row r="51" spans="1:16" x14ac:dyDescent="0.25">
      <c r="A51" s="21">
        <f>RANK(Таблица4[[#This Row],[R]],Таблица4[R],0)</f>
        <v>39</v>
      </c>
      <c r="B51" s="11">
        <f>SUM(Таблица4[[#This Row],[07.10.2018]:[20.04.2019]])</f>
        <v>0</v>
      </c>
      <c r="C51" t="s">
        <v>154</v>
      </c>
      <c r="D51" t="s">
        <v>173</v>
      </c>
      <c r="E51" s="9" t="str">
        <f>IFERROR(VLOOKUP(Таблица4[[#This Row],[Клубы]],Таблица2[],6,0),"")</f>
        <v/>
      </c>
      <c r="F51" s="9" t="str">
        <f>IFERROR(VLOOKUP(Таблица4[[#This Row],[Клубы]],Таблица24[],6,0),"")</f>
        <v/>
      </c>
      <c r="G51" s="9"/>
      <c r="H51" s="23"/>
      <c r="I51" s="9"/>
      <c r="J51" s="9"/>
      <c r="K51" s="9"/>
      <c r="L51" s="9">
        <v>0</v>
      </c>
      <c r="M51" s="9"/>
      <c r="N51" s="9"/>
      <c r="O51" s="9"/>
      <c r="P51" s="9"/>
    </row>
    <row r="52" spans="1:16" x14ac:dyDescent="0.25">
      <c r="A52" s="10">
        <f>RANK(Таблица4[[#This Row],[R]],Таблица4[R],0)</f>
        <v>39</v>
      </c>
      <c r="B52" s="11">
        <f>SUM(Таблица4[[#This Row],[07.10.2018]:[20.04.2019]])</f>
        <v>0</v>
      </c>
      <c r="C52" t="s">
        <v>106</v>
      </c>
      <c r="D52" t="s">
        <v>107</v>
      </c>
      <c r="E52" s="9" t="str">
        <f>IFERROR(VLOOKUP(Таблица4[[#This Row],[Клубы]],Таблица2[],6,0),"")</f>
        <v/>
      </c>
      <c r="F52" s="9" t="str">
        <f>IFERROR(VLOOKUP(Таблица4[[#This Row],[Клубы]],Таблица24[],6,0),"")</f>
        <v/>
      </c>
      <c r="G52" s="9"/>
      <c r="H52" s="23"/>
      <c r="I52" s="9">
        <v>0</v>
      </c>
      <c r="J52" s="9"/>
      <c r="K52" s="9"/>
      <c r="L52" s="9"/>
      <c r="M52" s="9"/>
      <c r="N52" s="9"/>
      <c r="O52" s="9"/>
      <c r="P52" s="9"/>
    </row>
    <row r="53" spans="1:16" x14ac:dyDescent="0.25">
      <c r="A53" s="10">
        <f>RANK(Таблица4[[#This Row],[R]],Таблица4[R],0)</f>
        <v>39</v>
      </c>
      <c r="B53" s="11">
        <f>SUM(Таблица4[[#This Row],[07.10.2018]:[20.04.2019]])</f>
        <v>0</v>
      </c>
      <c r="C53" t="s">
        <v>18</v>
      </c>
      <c r="D53" t="s">
        <v>19</v>
      </c>
      <c r="E53" s="9">
        <f>IFERROR(VLOOKUP(Таблица4[[#This Row],[Клубы]],Таблица2[],6,0),"")</f>
        <v>0</v>
      </c>
      <c r="F53" s="9" t="str">
        <f>IFERROR(VLOOKUP(Таблица4[[#This Row],[Клубы]],Таблица24[],6,0),"")</f>
        <v/>
      </c>
      <c r="G53" s="9">
        <v>0</v>
      </c>
      <c r="H53" s="23"/>
      <c r="I53" s="9"/>
      <c r="J53" s="9"/>
      <c r="K53" s="9">
        <v>0</v>
      </c>
      <c r="L53" s="9">
        <v>0</v>
      </c>
      <c r="M53" s="9"/>
      <c r="N53" s="9">
        <v>0</v>
      </c>
      <c r="O53" s="9">
        <v>0</v>
      </c>
      <c r="P53" s="9"/>
    </row>
    <row r="54" spans="1:16" x14ac:dyDescent="0.25">
      <c r="A54" s="10">
        <f>RANK(Таблица4[[#This Row],[R]],Таблица4[R],0)</f>
        <v>39</v>
      </c>
      <c r="B54" s="11">
        <f>SUM(Таблица4[[#This Row],[07.10.2018]:[20.04.2019]])</f>
        <v>0</v>
      </c>
      <c r="C54" t="s">
        <v>210</v>
      </c>
      <c r="D54" t="s">
        <v>237</v>
      </c>
      <c r="E54" s="9" t="str">
        <f>IFERROR(VLOOKUP(Таблица4[[#This Row],[Клубы]],Таблица2[],6,0),"")</f>
        <v/>
      </c>
      <c r="F54" s="9" t="str">
        <f>IFERROR(VLOOKUP(Таблица4[[#This Row],[Клубы]],Таблица24[],6,0),"")</f>
        <v/>
      </c>
      <c r="G54" s="9"/>
      <c r="H54" s="26"/>
      <c r="I54" s="9"/>
      <c r="J54" s="9"/>
      <c r="K54" s="9"/>
      <c r="L54" s="9"/>
      <c r="M54" s="9"/>
      <c r="N54" s="9"/>
      <c r="O54" s="9">
        <v>0</v>
      </c>
      <c r="P54" s="9"/>
    </row>
    <row r="55" spans="1:16" x14ac:dyDescent="0.25">
      <c r="A55" s="10">
        <f>RANK(Таблица4[[#This Row],[R]],Таблица4[R],0)</f>
        <v>39</v>
      </c>
      <c r="B55" s="11">
        <f>SUM(Таблица4[[#This Row],[07.10.2018]:[20.04.2019]])</f>
        <v>0</v>
      </c>
      <c r="C55" t="s">
        <v>108</v>
      </c>
      <c r="D55" t="s">
        <v>209</v>
      </c>
      <c r="E55" s="9" t="str">
        <f>IFERROR(VLOOKUP(Таблица4[[#This Row],[Клубы]],Таблица2[],6,0),"")</f>
        <v/>
      </c>
      <c r="F55" s="9" t="str">
        <f>IFERROR(VLOOKUP(Таблица4[[#This Row],[Клубы]],Таблица24[],6,0),"")</f>
        <v/>
      </c>
      <c r="G55" s="9"/>
      <c r="H55" s="23"/>
      <c r="I55" s="9">
        <v>0</v>
      </c>
      <c r="J55" s="9"/>
      <c r="K55" s="9"/>
      <c r="L55" s="9"/>
      <c r="M55" s="9">
        <v>0</v>
      </c>
      <c r="N55" s="9">
        <v>0</v>
      </c>
      <c r="O55" s="9">
        <v>0</v>
      </c>
      <c r="P55" s="9"/>
    </row>
    <row r="56" spans="1:16" x14ac:dyDescent="0.25">
      <c r="A56" s="21">
        <f>RANK(Таблица4[[#This Row],[R]],Таблица4[R],0)</f>
        <v>39</v>
      </c>
      <c r="B56" s="11">
        <f>SUM(Таблица4[[#This Row],[07.10.2018]:[20.04.2019]])</f>
        <v>0</v>
      </c>
      <c r="C56" t="s">
        <v>140</v>
      </c>
      <c r="D56" t="s">
        <v>161</v>
      </c>
      <c r="E56" s="9" t="str">
        <f>IFERROR(VLOOKUP(Таблица4[[#This Row],[Клубы]],Таблица2[],6,0),"")</f>
        <v/>
      </c>
      <c r="F56" s="9" t="str">
        <f>IFERROR(VLOOKUP(Таблица4[[#This Row],[Клубы]],Таблица24[],6,0),"")</f>
        <v/>
      </c>
      <c r="G56" s="9"/>
      <c r="H56" s="23"/>
      <c r="I56" s="9"/>
      <c r="J56" s="9"/>
      <c r="K56" s="9"/>
      <c r="L56" s="9">
        <v>0</v>
      </c>
      <c r="M56" s="9"/>
      <c r="N56" s="9"/>
      <c r="O56" s="9"/>
      <c r="P56" s="9"/>
    </row>
    <row r="57" spans="1:16" x14ac:dyDescent="0.25">
      <c r="A57" s="10">
        <f>RANK(Таблица4[[#This Row],[R]],Таблица4[R],0)</f>
        <v>39</v>
      </c>
      <c r="B57" s="11">
        <f>SUM(Таблица4[[#This Row],[07.10.2018]:[20.04.2019]])</f>
        <v>0</v>
      </c>
      <c r="C57" t="s">
        <v>20</v>
      </c>
      <c r="D57" t="s">
        <v>21</v>
      </c>
      <c r="E57" s="9">
        <f>IFERROR(VLOOKUP(Таблица4[[#This Row],[Клубы]],Таблица2[],6,0),"")</f>
        <v>0</v>
      </c>
      <c r="F57" s="9" t="str">
        <f>IFERROR(VLOOKUP(Таблица4[[#This Row],[Клубы]],Таблица24[],6,0),"")</f>
        <v/>
      </c>
      <c r="G57" s="9"/>
      <c r="H57" s="23"/>
      <c r="I57" s="9"/>
      <c r="J57" s="9"/>
      <c r="K57" s="9"/>
      <c r="L57" s="9"/>
      <c r="M57" s="9"/>
      <c r="N57" s="9"/>
      <c r="O57" s="9"/>
      <c r="P57" s="9"/>
    </row>
    <row r="58" spans="1:16" x14ac:dyDescent="0.25">
      <c r="A58" s="10">
        <f>RANK(Таблица4[[#This Row],[R]],Таблица4[R],0)</f>
        <v>39</v>
      </c>
      <c r="B58" s="11">
        <f>SUM(Таблица4[[#This Row],[07.10.2018]:[20.04.2019]])</f>
        <v>0</v>
      </c>
      <c r="C58" t="s">
        <v>121</v>
      </c>
      <c r="D58" t="s">
        <v>122</v>
      </c>
      <c r="E58" s="9" t="str">
        <f>IFERROR(VLOOKUP(Таблица4[[#This Row],[Клубы]],Таблица2[],6,0),"")</f>
        <v/>
      </c>
      <c r="F58" s="9" t="str">
        <f>IFERROR(VLOOKUP(Таблица4[[#This Row],[Клубы]],Таблица24[],6,0),"")</f>
        <v/>
      </c>
      <c r="G58" s="9"/>
      <c r="H58" s="23"/>
      <c r="I58" s="9"/>
      <c r="J58" s="9">
        <v>0</v>
      </c>
      <c r="K58" s="9"/>
      <c r="L58" s="9"/>
      <c r="M58" s="9"/>
      <c r="N58" s="9"/>
      <c r="O58" s="9"/>
      <c r="P58" s="9"/>
    </row>
    <row r="59" spans="1:16" x14ac:dyDescent="0.25">
      <c r="A59" s="21">
        <f>RANK(Таблица4[[#This Row],[R]],Таблица4[R],0)</f>
        <v>39</v>
      </c>
      <c r="B59" s="11">
        <f>SUM(Таблица4[[#This Row],[07.10.2018]:[20.04.2019]])</f>
        <v>0</v>
      </c>
      <c r="C59" t="s">
        <v>153</v>
      </c>
      <c r="D59" t="s">
        <v>172</v>
      </c>
      <c r="E59" s="9" t="str">
        <f>IFERROR(VLOOKUP(Таблица4[[#This Row],[Клубы]],Таблица2[],6,0),"")</f>
        <v/>
      </c>
      <c r="F59" s="9" t="str">
        <f>IFERROR(VLOOKUP(Таблица4[[#This Row],[Клубы]],Таблица24[],6,0),"")</f>
        <v/>
      </c>
      <c r="G59" s="9"/>
      <c r="H59" s="23"/>
      <c r="I59" s="9"/>
      <c r="J59" s="9"/>
      <c r="K59" s="9"/>
      <c r="L59" s="9">
        <v>0</v>
      </c>
      <c r="M59" s="9"/>
      <c r="N59" s="9"/>
      <c r="O59" s="9"/>
      <c r="P59" s="9"/>
    </row>
    <row r="60" spans="1:16" x14ac:dyDescent="0.25">
      <c r="A60" s="10">
        <f>RANK(Таблица4[[#This Row],[R]],Таблица4[R],0)</f>
        <v>39</v>
      </c>
      <c r="B60" s="11">
        <f>SUM(Таблица4[[#This Row],[07.10.2018]:[20.04.2019]])</f>
        <v>0</v>
      </c>
      <c r="C60" t="s">
        <v>207</v>
      </c>
      <c r="D60" t="s">
        <v>208</v>
      </c>
      <c r="E60" s="9" t="str">
        <f>IFERROR(VLOOKUP(Таблица4[[#This Row],[Клубы]],Таблица2[],6,0),"")</f>
        <v/>
      </c>
      <c r="F60" s="9" t="str">
        <f>IFERROR(VLOOKUP(Таблица4[[#This Row],[Клубы]],Таблица24[],6,0),"")</f>
        <v/>
      </c>
      <c r="G60" s="9"/>
      <c r="H60" s="26"/>
      <c r="I60" s="9"/>
      <c r="J60" s="9"/>
      <c r="K60" s="9"/>
      <c r="L60" s="9"/>
      <c r="M60" s="9"/>
      <c r="N60" s="9"/>
      <c r="O60" s="9">
        <v>0</v>
      </c>
      <c r="P60" s="9"/>
    </row>
    <row r="61" spans="1:16" x14ac:dyDescent="0.25">
      <c r="A61" s="21">
        <f>RANK(Таблица4[[#This Row],[R]],Таблица4[R],0)</f>
        <v>39</v>
      </c>
      <c r="B61" s="11">
        <f>SUM(Таблица4[[#This Row],[07.10.2018]:[20.04.2019]])</f>
        <v>0</v>
      </c>
      <c r="C61" t="s">
        <v>141</v>
      </c>
      <c r="D61" t="s">
        <v>163</v>
      </c>
      <c r="E61" s="9" t="str">
        <f>IFERROR(VLOOKUP(Таблица4[[#This Row],[Клубы]],Таблица2[],6,0),"")</f>
        <v/>
      </c>
      <c r="F61" s="9" t="str">
        <f>IFERROR(VLOOKUP(Таблица4[[#This Row],[Клубы]],Таблица24[],6,0),"")</f>
        <v/>
      </c>
      <c r="G61" s="9"/>
      <c r="H61" s="23"/>
      <c r="I61" s="9"/>
      <c r="J61" s="9"/>
      <c r="K61" s="9"/>
      <c r="L61" s="9">
        <v>0</v>
      </c>
      <c r="M61" s="9"/>
      <c r="N61" s="9"/>
      <c r="O61" s="9"/>
      <c r="P61" s="9"/>
    </row>
    <row r="62" spans="1:16" x14ac:dyDescent="0.25">
      <c r="A62" s="21">
        <f>RANK(Таблица4[[#This Row],[R]],Таблица4[R],0)</f>
        <v>39</v>
      </c>
      <c r="B62" s="11">
        <f>SUM(Таблица4[[#This Row],[07.10.2018]:[20.04.2019]])</f>
        <v>0</v>
      </c>
      <c r="C62" t="s">
        <v>148</v>
      </c>
      <c r="D62" t="s">
        <v>170</v>
      </c>
      <c r="E62" s="9" t="str">
        <f>IFERROR(VLOOKUP(Таблица4[[#This Row],[Клубы]],Таблица2[],6,0),"")</f>
        <v/>
      </c>
      <c r="F62" s="9" t="str">
        <f>IFERROR(VLOOKUP(Таблица4[[#This Row],[Клубы]],Таблица24[],6,0),"")</f>
        <v/>
      </c>
      <c r="G62" s="9"/>
      <c r="H62" s="23"/>
      <c r="I62" s="9"/>
      <c r="J62" s="9"/>
      <c r="K62" s="9"/>
      <c r="L62" s="9">
        <v>0</v>
      </c>
      <c r="M62" s="9"/>
      <c r="N62" s="9"/>
      <c r="O62" s="9"/>
      <c r="P62" s="9"/>
    </row>
    <row r="63" spans="1:16" x14ac:dyDescent="0.25">
      <c r="A63" s="10">
        <f>RANK(Таблица4[[#This Row],[R]],Таблица4[R],0)</f>
        <v>39</v>
      </c>
      <c r="B63" s="11">
        <f>SUM(Таблица4[[#This Row],[07.10.2018]:[20.04.2019]])</f>
        <v>0</v>
      </c>
      <c r="C63" t="s">
        <v>110</v>
      </c>
      <c r="D63" t="s">
        <v>194</v>
      </c>
      <c r="E63" s="9" t="str">
        <f>IFERROR(VLOOKUP(Таблица4[[#This Row],[Клубы]],Таблица2[],6,0),"")</f>
        <v/>
      </c>
      <c r="F63" s="9" t="str">
        <f>IFERROR(VLOOKUP(Таблица4[[#This Row],[Клубы]],Таблица24[],6,0),"")</f>
        <v/>
      </c>
      <c r="G63" s="9"/>
      <c r="H63" s="23"/>
      <c r="I63" s="9">
        <v>0</v>
      </c>
      <c r="J63" s="9"/>
      <c r="K63" s="9"/>
      <c r="L63" s="9"/>
      <c r="M63" s="9">
        <v>0</v>
      </c>
      <c r="N63" s="9"/>
      <c r="O63" s="9"/>
      <c r="P63" s="9"/>
    </row>
    <row r="64" spans="1:16" x14ac:dyDescent="0.25">
      <c r="A64" s="10">
        <f>RANK(Таблица4[[#This Row],[R]],Таблица4[R],0)</f>
        <v>39</v>
      </c>
      <c r="B64" s="11">
        <f>SUM(Таблица4[[#This Row],[07.10.2018]:[20.04.2019]])</f>
        <v>0</v>
      </c>
      <c r="C64" t="s">
        <v>123</v>
      </c>
      <c r="D64" t="s">
        <v>124</v>
      </c>
      <c r="E64" s="9" t="str">
        <f>IFERROR(VLOOKUP(Таблица4[[#This Row],[Клубы]],Таблица2[],6,0),"")</f>
        <v/>
      </c>
      <c r="F64" s="9" t="str">
        <f>IFERROR(VLOOKUP(Таблица4[[#This Row],[Клубы]],Таблица24[],6,0),"")</f>
        <v/>
      </c>
      <c r="G64" s="9"/>
      <c r="H64" s="23"/>
      <c r="I64" s="9"/>
      <c r="J64" s="9">
        <v>0</v>
      </c>
      <c r="K64" s="9"/>
      <c r="L64" s="9"/>
      <c r="M64" s="9"/>
      <c r="N64" s="9"/>
      <c r="O64" s="9"/>
      <c r="P64" s="9"/>
    </row>
    <row r="65" spans="1:16" x14ac:dyDescent="0.25">
      <c r="A65" s="10">
        <f>RANK(Таблица4[[#This Row],[R]],Таблица4[R],0)</f>
        <v>39</v>
      </c>
      <c r="B65" s="11">
        <f>SUM(Таблица4[[#This Row],[07.10.2018]:[20.04.2019]])</f>
        <v>0</v>
      </c>
      <c r="C65" t="s">
        <v>123</v>
      </c>
      <c r="D65" t="s">
        <v>231</v>
      </c>
      <c r="E65" s="9"/>
      <c r="F65" s="9"/>
      <c r="G65" s="9"/>
      <c r="H65" s="26"/>
      <c r="I65" s="9"/>
      <c r="J65" s="9"/>
      <c r="K65" s="9"/>
      <c r="L65" s="9"/>
      <c r="M65" s="9"/>
      <c r="N65" s="9">
        <v>0</v>
      </c>
      <c r="O65" s="9"/>
      <c r="P65" s="9"/>
    </row>
    <row r="66" spans="1:16" x14ac:dyDescent="0.25">
      <c r="A66" s="10">
        <f>RANK(Таблица4[[#This Row],[R]],Таблица4[R],0)</f>
        <v>39</v>
      </c>
      <c r="B66" s="11">
        <f>SUM(Таблица4[[#This Row],[07.10.2018]:[20.04.2019]])</f>
        <v>0</v>
      </c>
      <c r="C66" t="s">
        <v>214</v>
      </c>
      <c r="D66" t="s">
        <v>215</v>
      </c>
      <c r="E66" s="9" t="str">
        <f>IFERROR(VLOOKUP(Таблица4[[#This Row],[Клубы]],Таблица2[],6,0),"")</f>
        <v/>
      </c>
      <c r="F66" s="9" t="str">
        <f>IFERROR(VLOOKUP(Таблица4[[#This Row],[Клубы]],Таблица24[],6,0),"")</f>
        <v/>
      </c>
      <c r="G66" s="9"/>
      <c r="H66" s="26"/>
      <c r="I66" s="9"/>
      <c r="J66" s="9"/>
      <c r="K66" s="9"/>
      <c r="L66" s="9"/>
      <c r="M66" s="9"/>
      <c r="N66" s="9"/>
      <c r="O66" s="9">
        <v>0</v>
      </c>
      <c r="P66" s="9"/>
    </row>
    <row r="67" spans="1:16" x14ac:dyDescent="0.25">
      <c r="A67" s="21">
        <f>RANK(Таблица4[[#This Row],[R]],Таблица4[R],0)</f>
        <v>39</v>
      </c>
      <c r="B67" s="11">
        <f>SUM(Таблица4[[#This Row],[07.10.2018]:[20.04.2019]])</f>
        <v>0</v>
      </c>
      <c r="C67" t="s">
        <v>82</v>
      </c>
      <c r="D67" t="s">
        <v>162</v>
      </c>
      <c r="E67" s="9" t="str">
        <f>IFERROR(VLOOKUP(Таблица4[[#This Row],[Клубы]],Таблица2[],6,0),"")</f>
        <v/>
      </c>
      <c r="F67" s="9" t="str">
        <f>IFERROR(VLOOKUP(Таблица4[[#This Row],[Клубы]],Таблица24[],6,0),"")</f>
        <v/>
      </c>
      <c r="G67" s="9"/>
      <c r="H67" s="23"/>
      <c r="I67" s="9"/>
      <c r="J67" s="9"/>
      <c r="K67" s="9"/>
      <c r="L67" s="9"/>
      <c r="M67" s="9"/>
      <c r="N67" s="9"/>
      <c r="O67" s="9"/>
      <c r="P67" s="9"/>
    </row>
    <row r="68" spans="1:16" x14ac:dyDescent="0.25">
      <c r="A68" s="21">
        <f>RANK(Таблица4[[#This Row],[R]],Таблица4[R],0)</f>
        <v>39</v>
      </c>
      <c r="B68" s="11">
        <f>SUM(Таблица4[[#This Row],[07.10.2018]:[20.04.2019]])</f>
        <v>0</v>
      </c>
      <c r="C68" t="s">
        <v>143</v>
      </c>
      <c r="D68" t="s">
        <v>165</v>
      </c>
      <c r="E68" s="9" t="str">
        <f>IFERROR(VLOOKUP(Таблица4[[#This Row],[Клубы]],Таблица2[],6,0),"")</f>
        <v/>
      </c>
      <c r="F68" s="9" t="str">
        <f>IFERROR(VLOOKUP(Таблица4[[#This Row],[Клубы]],Таблица24[],6,0),"")</f>
        <v/>
      </c>
      <c r="G68" s="9"/>
      <c r="H68" s="23"/>
      <c r="I68" s="9"/>
      <c r="J68" s="9"/>
      <c r="K68" s="9"/>
      <c r="L68" s="9">
        <v>0</v>
      </c>
      <c r="M68" s="9"/>
      <c r="N68" s="9"/>
      <c r="O68" s="9"/>
      <c r="P68" s="9"/>
    </row>
    <row r="69" spans="1:16" x14ac:dyDescent="0.25">
      <c r="A69" s="10">
        <f>RANK(Таблица4[[#This Row],[R]],Таблица4[R],0)</f>
        <v>39</v>
      </c>
      <c r="B69" s="11">
        <f>SUM(Таблица4[[#This Row],[07.10.2018]:[20.04.2019]])</f>
        <v>0</v>
      </c>
      <c r="C69" t="s">
        <v>216</v>
      </c>
      <c r="D69" t="s">
        <v>217</v>
      </c>
      <c r="E69" s="9" t="str">
        <f>IFERROR(VLOOKUP(Таблица4[[#This Row],[Клубы]],Таблица2[],6,0),"")</f>
        <v/>
      </c>
      <c r="F69" s="9" t="str">
        <f>IFERROR(VLOOKUP(Таблица4[[#This Row],[Клубы]],Таблица24[],6,0),"")</f>
        <v/>
      </c>
      <c r="G69" s="9"/>
      <c r="H69" s="26"/>
      <c r="I69" s="9"/>
      <c r="J69" s="9"/>
      <c r="K69" s="9"/>
      <c r="L69" s="9"/>
      <c r="M69" s="9"/>
      <c r="N69" s="9"/>
      <c r="O69" s="9">
        <v>0</v>
      </c>
      <c r="P69" s="9"/>
    </row>
    <row r="70" spans="1:16" x14ac:dyDescent="0.25">
      <c r="A70" s="10">
        <f>RANK(Таблица4[[#This Row],[R]],Таблица4[R],0)</f>
        <v>39</v>
      </c>
      <c r="B70" s="11">
        <f>SUM(Таблица4[[#This Row],[07.10.2018]:[20.04.2019]])</f>
        <v>0</v>
      </c>
      <c r="C70" t="s">
        <v>125</v>
      </c>
      <c r="D70" t="s">
        <v>126</v>
      </c>
      <c r="E70" s="9" t="str">
        <f>IFERROR(VLOOKUP(Таблица4[[#This Row],[Клубы]],Таблица2[],6,0),"")</f>
        <v/>
      </c>
      <c r="F70" s="9" t="str">
        <f>IFERROR(VLOOKUP(Таблица4[[#This Row],[Клубы]],Таблица24[],6,0),"")</f>
        <v/>
      </c>
      <c r="G70" s="9"/>
      <c r="H70" s="23"/>
      <c r="I70" s="9"/>
      <c r="J70" s="9">
        <v>0</v>
      </c>
      <c r="K70" s="9"/>
      <c r="L70" s="9">
        <v>0</v>
      </c>
      <c r="M70" s="9"/>
      <c r="N70" s="9"/>
      <c r="O70" s="9"/>
      <c r="P70" s="9"/>
    </row>
    <row r="71" spans="1:16" x14ac:dyDescent="0.25">
      <c r="A71" s="10">
        <f>RANK(Таблица4[[#This Row],[R]],Таблица4[R],0)</f>
        <v>39</v>
      </c>
      <c r="B71" s="11">
        <f>SUM(Таблица4[[#This Row],[07.10.2018]:[20.04.2019]])</f>
        <v>0</v>
      </c>
      <c r="C71" t="s">
        <v>24</v>
      </c>
      <c r="D71" t="s">
        <v>25</v>
      </c>
      <c r="E71" s="9">
        <f>IFERROR(VLOOKUP(Таблица4[[#This Row],[Клубы]],Таблица2[],6,0),"")</f>
        <v>0</v>
      </c>
      <c r="F71" s="9" t="str">
        <f>IFERROR(VLOOKUP(Таблица4[[#This Row],[Клубы]],Таблица24[],6,0),"")</f>
        <v/>
      </c>
      <c r="G71" s="9"/>
      <c r="H71" s="23"/>
      <c r="I71" s="9"/>
      <c r="J71" s="9"/>
      <c r="K71" s="9"/>
      <c r="L71" s="9"/>
      <c r="M71" s="9"/>
      <c r="N71" s="9"/>
      <c r="O71" s="9"/>
      <c r="P71" s="9"/>
    </row>
    <row r="72" spans="1:16" x14ac:dyDescent="0.25">
      <c r="A72" s="10">
        <f>RANK(Таблица4[[#This Row],[R]],Таблица4[R],0)</f>
        <v>39</v>
      </c>
      <c r="B72" s="11">
        <f>SUM(Таблица4[[#This Row],[07.10.2018]:[20.04.2019]])</f>
        <v>0</v>
      </c>
      <c r="C72" t="s">
        <v>131</v>
      </c>
      <c r="D72" t="s">
        <v>132</v>
      </c>
      <c r="E72" s="9" t="str">
        <f>IFERROR(VLOOKUP(Таблица4[[#This Row],[Клубы]],Таблица2[],6,0),"")</f>
        <v/>
      </c>
      <c r="F72" s="9" t="str">
        <f>IFERROR(VLOOKUP(Таблица4[[#This Row],[Клубы]],Таблица24[],6,0),"")</f>
        <v/>
      </c>
      <c r="G72" s="9"/>
      <c r="H72" s="23"/>
      <c r="I72" s="9"/>
      <c r="J72" s="9"/>
      <c r="K72" s="9">
        <v>0</v>
      </c>
      <c r="L72" s="9">
        <v>0</v>
      </c>
      <c r="M72" s="9"/>
      <c r="N72" s="9"/>
      <c r="O72" s="9"/>
      <c r="P72" s="9"/>
    </row>
    <row r="73" spans="1:16" x14ac:dyDescent="0.25">
      <c r="A73" s="10">
        <f>RANK(Таблица4[[#This Row],[R]],Таблица4[R],0)</f>
        <v>39</v>
      </c>
      <c r="B73" s="11">
        <f>SUM(Таблица4[[#This Row],[07.10.2018]:[20.04.2019]])</f>
        <v>0</v>
      </c>
      <c r="C73" t="s">
        <v>28</v>
      </c>
      <c r="D73" t="s">
        <v>38</v>
      </c>
      <c r="E73" s="9" t="str">
        <f>IFERROR(VLOOKUP(Таблица4[[#This Row],[Клубы]],Таблица2[],6,0),"")</f>
        <v/>
      </c>
      <c r="F73" s="9"/>
      <c r="G73" s="9">
        <v>0</v>
      </c>
      <c r="H73" s="23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10">
        <f>RANK(Таблица4[[#This Row],[R]],Таблица4[R],0)</f>
        <v>39</v>
      </c>
      <c r="B74" s="11">
        <f>SUM(Таблица4[[#This Row],[07.10.2018]:[20.04.2019]])</f>
        <v>0</v>
      </c>
      <c r="C74" t="s">
        <v>28</v>
      </c>
      <c r="D74" t="s">
        <v>195</v>
      </c>
      <c r="E74" s="9" t="str">
        <f>IFERROR(VLOOKUP(Таблица4[[#This Row],[Клубы]],Таблица2[],6,0),"")</f>
        <v/>
      </c>
      <c r="F74" s="9">
        <f>IFERROR(VLOOKUP(Таблица4[[#This Row],[Клубы]],Таблица24[],6,0),"")</f>
        <v>0</v>
      </c>
      <c r="G74" s="9"/>
      <c r="H74" s="23"/>
      <c r="I74" s="9"/>
      <c r="J74" s="9"/>
      <c r="K74" s="9">
        <v>0</v>
      </c>
      <c r="L74" s="9"/>
      <c r="M74" s="9">
        <v>0</v>
      </c>
      <c r="N74" s="9">
        <v>0</v>
      </c>
      <c r="O74" s="9"/>
      <c r="P74" s="9"/>
    </row>
    <row r="75" spans="1:16" x14ac:dyDescent="0.25">
      <c r="A75" s="10">
        <f>RANK(Таблица4[[#This Row],[R]],Таблица4[R],0)</f>
        <v>39</v>
      </c>
      <c r="B75" s="11">
        <f>SUM(Таблица4[[#This Row],[07.10.2018]:[20.04.2019]])</f>
        <v>0</v>
      </c>
      <c r="C75" t="s">
        <v>232</v>
      </c>
      <c r="D75" t="s">
        <v>233</v>
      </c>
      <c r="E75" s="9" t="str">
        <f>IFERROR(VLOOKUP(Таблица4[[#This Row],[Клубы]],Таблица2[],6,0),"")</f>
        <v/>
      </c>
      <c r="F75" s="9" t="str">
        <f>IFERROR(VLOOKUP(Таблица4[[#This Row],[Клубы]],Таблица24[],6,0),"")</f>
        <v/>
      </c>
      <c r="G75" s="9"/>
      <c r="H75" s="26"/>
      <c r="I75" s="9"/>
      <c r="J75" s="9"/>
      <c r="K75" s="9"/>
      <c r="L75" s="9"/>
      <c r="M75" s="9"/>
      <c r="N75" s="9">
        <v>0</v>
      </c>
      <c r="O75" s="9"/>
      <c r="P75" s="9"/>
    </row>
    <row r="76" spans="1:16" x14ac:dyDescent="0.25">
      <c r="A76" s="10">
        <f>RANK(Таблица4[[#This Row],[R]],Таблица4[R],0)</f>
        <v>39</v>
      </c>
      <c r="B76" s="11">
        <f>SUM(Таблица4[[#This Row],[07.10.2018]:[20.04.2019]])</f>
        <v>0</v>
      </c>
      <c r="C76" t="s">
        <v>149</v>
      </c>
      <c r="D76" t="s">
        <v>196</v>
      </c>
      <c r="E76" s="9" t="str">
        <f>IFERROR(VLOOKUP(Таблица4[[#This Row],[Клубы]],Таблица2[],6,0),"")</f>
        <v/>
      </c>
      <c r="F76" s="9" t="str">
        <f>IFERROR(VLOOKUP(Таблица4[[#This Row],[Клубы]],Таблица24[],6,0),"")</f>
        <v/>
      </c>
      <c r="G76" s="9"/>
      <c r="H76" s="23"/>
      <c r="I76" s="9"/>
      <c r="J76" s="9"/>
      <c r="K76" s="9"/>
      <c r="L76" s="9">
        <v>0</v>
      </c>
      <c r="M76" s="9">
        <v>0</v>
      </c>
      <c r="N76" s="9"/>
      <c r="O76" s="9"/>
      <c r="P76" s="9"/>
    </row>
    <row r="77" spans="1:16" x14ac:dyDescent="0.25">
      <c r="A77" s="10">
        <f>RANK(Таблица4[[#This Row],[R]],Таблица4[R],0)</f>
        <v>39</v>
      </c>
      <c r="B77" s="11">
        <f>SUM(Таблица4[[#This Row],[07.10.2018]:[20.04.2019]])</f>
        <v>0</v>
      </c>
      <c r="C77" t="s">
        <v>197</v>
      </c>
      <c r="D77" t="s">
        <v>198</v>
      </c>
      <c r="E77" s="9" t="str">
        <f>IFERROR(VLOOKUP(Таблица4[[#This Row],[Клубы]],Таблица2[],6,0),"")</f>
        <v/>
      </c>
      <c r="F77" s="9" t="str">
        <f>IFERROR(VLOOKUP(Таблица4[[#This Row],[Клубы]],Таблица24[],6,0),"")</f>
        <v/>
      </c>
      <c r="G77" s="9"/>
      <c r="H77" s="23"/>
      <c r="I77" s="9"/>
      <c r="J77" s="9"/>
      <c r="K77" s="9"/>
      <c r="L77" s="9"/>
      <c r="M77" s="9">
        <v>0</v>
      </c>
      <c r="N77" s="9"/>
      <c r="O77" s="9"/>
      <c r="P77" s="9"/>
    </row>
    <row r="78" spans="1:16" x14ac:dyDescent="0.25">
      <c r="A78" s="10">
        <f>RANK(Таблица4[[#This Row],[R]],Таблица4[R],0)</f>
        <v>39</v>
      </c>
      <c r="B78" s="11">
        <f>SUM(Таблица4[[#This Row],[07.10.2018]:[20.04.2019]])</f>
        <v>0</v>
      </c>
      <c r="C78" t="s">
        <v>199</v>
      </c>
      <c r="D78" t="s">
        <v>200</v>
      </c>
      <c r="E78" s="9" t="str">
        <f>IFERROR(VLOOKUP(Таблица4[[#This Row],[Клубы]],Таблица2[],6,0),"")</f>
        <v/>
      </c>
      <c r="F78" s="9" t="str">
        <f>IFERROR(VLOOKUP(Таблица4[[#This Row],[Клубы]],Таблица24[],6,0),"")</f>
        <v/>
      </c>
      <c r="G78" s="9"/>
      <c r="H78" s="23"/>
      <c r="I78" s="9"/>
      <c r="J78" s="9"/>
      <c r="K78" s="9"/>
      <c r="L78" s="9"/>
      <c r="M78" s="9">
        <v>0</v>
      </c>
      <c r="N78" s="9"/>
      <c r="O78" s="9"/>
      <c r="P78" s="9"/>
    </row>
    <row r="79" spans="1:16" x14ac:dyDescent="0.25">
      <c r="A79" s="21">
        <f>RANK(Таблица4[[#This Row],[R]],Таблица4[R],0)</f>
        <v>39</v>
      </c>
      <c r="B79" s="11">
        <f>SUM(Таблица4[[#This Row],[07.10.2018]:[20.04.2019]])</f>
        <v>0</v>
      </c>
      <c r="C79" t="s">
        <v>152</v>
      </c>
      <c r="D79" t="s">
        <v>171</v>
      </c>
      <c r="E79" s="9" t="str">
        <f>IFERROR(VLOOKUP(Таблица4[[#This Row],[Клубы]],Таблица2[],6,0),"")</f>
        <v/>
      </c>
      <c r="F79" s="9" t="str">
        <f>IFERROR(VLOOKUP(Таблица4[[#This Row],[Клубы]],Таблица24[],6,0),"")</f>
        <v/>
      </c>
      <c r="G79" s="9"/>
      <c r="H79" s="23"/>
      <c r="I79" s="9"/>
      <c r="J79" s="9"/>
      <c r="K79" s="9"/>
      <c r="L79" s="9">
        <v>0</v>
      </c>
      <c r="M79" s="9"/>
      <c r="N79" s="9"/>
      <c r="O79" s="9"/>
      <c r="P79" s="9"/>
    </row>
    <row r="80" spans="1:16" x14ac:dyDescent="0.25">
      <c r="A80" s="10">
        <f>RANK(Таблица4[[#This Row],[R]],Таблица4[R],0)</f>
        <v>39</v>
      </c>
      <c r="B80" s="11">
        <f>SUM(Таблица4[[#This Row],[07.10.2018]:[20.04.2019]])</f>
        <v>0</v>
      </c>
      <c r="C80" t="s">
        <v>201</v>
      </c>
      <c r="D80" t="s">
        <v>202</v>
      </c>
      <c r="E80" s="9" t="str">
        <f>IFERROR(VLOOKUP(Таблица4[[#This Row],[Клубы]],Таблица2[],6,0),"")</f>
        <v/>
      </c>
      <c r="F80" s="9" t="str">
        <f>IFERROR(VLOOKUP(Таблица4[[#This Row],[Клубы]],Таблица24[],6,0),"")</f>
        <v/>
      </c>
      <c r="G80" s="9"/>
      <c r="H80" s="23"/>
      <c r="I80" s="9"/>
      <c r="J80" s="9"/>
      <c r="K80" s="9"/>
      <c r="L80" s="9"/>
      <c r="M80" s="9">
        <v>0</v>
      </c>
      <c r="N80" s="9"/>
      <c r="O80" s="9">
        <v>0</v>
      </c>
      <c r="P80" s="9">
        <v>0</v>
      </c>
    </row>
    <row r="81" spans="1:16" x14ac:dyDescent="0.25">
      <c r="A81" s="10">
        <f>RANK(Таблица4[[#This Row],[R]],Таблица4[R],0)</f>
        <v>39</v>
      </c>
      <c r="B81" s="11">
        <f>SUM(Таблица4[[#This Row],[07.10.2018]:[20.04.2019]])</f>
        <v>0</v>
      </c>
      <c r="C81" t="s">
        <v>111</v>
      </c>
      <c r="D81" t="s">
        <v>112</v>
      </c>
      <c r="E81" s="9" t="str">
        <f>IFERROR(VLOOKUP(Таблица4[[#This Row],[Клубы]],Таблица2[],6,0),"")</f>
        <v/>
      </c>
      <c r="F81" s="9" t="str">
        <f>IFERROR(VLOOKUP(Таблица4[[#This Row],[Клубы]],Таблица24[],6,0),"")</f>
        <v/>
      </c>
      <c r="G81" s="9"/>
      <c r="H81" s="23"/>
      <c r="I81" s="9">
        <v>0</v>
      </c>
      <c r="J81" s="9"/>
      <c r="K81" s="9"/>
      <c r="L81" s="9"/>
      <c r="M81" s="9">
        <v>0</v>
      </c>
      <c r="N81" s="9">
        <v>0</v>
      </c>
      <c r="O81" s="9"/>
      <c r="P81" s="9">
        <v>0</v>
      </c>
    </row>
    <row r="82" spans="1:16" x14ac:dyDescent="0.25">
      <c r="A82" s="21">
        <f>RANK(Таблица4[[#This Row],[R]],Таблица4[R],0)</f>
        <v>39</v>
      </c>
      <c r="B82" s="11">
        <f>SUM(Таблица4[[#This Row],[07.10.2018]:[20.04.2019]])</f>
        <v>0</v>
      </c>
      <c r="C82" t="s">
        <v>147</v>
      </c>
      <c r="D82" t="s">
        <v>169</v>
      </c>
      <c r="E82" s="9" t="str">
        <f>IFERROR(VLOOKUP(Таблица4[[#This Row],[Клубы]],Таблица2[],6,0),"")</f>
        <v/>
      </c>
      <c r="F82" s="9" t="str">
        <f>IFERROR(VLOOKUP(Таблица4[[#This Row],[Клубы]],Таблица24[],6,0),"")</f>
        <v/>
      </c>
      <c r="G82" s="9"/>
      <c r="H82" s="23"/>
      <c r="I82" s="9"/>
      <c r="J82" s="9"/>
      <c r="K82" s="9"/>
      <c r="L82" s="9">
        <v>0</v>
      </c>
      <c r="M82" s="9"/>
      <c r="N82" s="9"/>
      <c r="O82" s="9"/>
      <c r="P82" s="9"/>
    </row>
    <row r="83" spans="1:16" x14ac:dyDescent="0.25">
      <c r="A83" s="10">
        <f>RANK(Таблица4[[#This Row],[R]],Таблица4[R],0)</f>
        <v>39</v>
      </c>
      <c r="B83" s="11">
        <f>SUM(Таблица4[[#This Row],[07.10.2018]:[20.04.2019]])</f>
        <v>0</v>
      </c>
      <c r="C83" t="s">
        <v>113</v>
      </c>
      <c r="D83" t="s">
        <v>114</v>
      </c>
      <c r="E83" s="9" t="str">
        <f>IFERROR(VLOOKUP(Таблица4[[#This Row],[Клубы]],Таблица2[],6,0),"")</f>
        <v/>
      </c>
      <c r="F83" s="9" t="str">
        <f>IFERROR(VLOOKUP(Таблица4[[#This Row],[Клубы]],Таблица24[],6,0),"")</f>
        <v/>
      </c>
      <c r="G83" s="9"/>
      <c r="H83" s="23"/>
      <c r="I83" s="9">
        <v>0</v>
      </c>
      <c r="J83" s="9"/>
      <c r="K83" s="9"/>
      <c r="L83" s="9"/>
      <c r="M83" s="9">
        <v>0</v>
      </c>
      <c r="N83" s="9"/>
      <c r="O83" s="9"/>
      <c r="P83" s="9"/>
    </row>
    <row r="84" spans="1:16" x14ac:dyDescent="0.25">
      <c r="A84" s="21">
        <f>RANK(Таблица4[[#This Row],[R]],Таблица4[R],0)</f>
        <v>39</v>
      </c>
      <c r="B84" s="11">
        <f>SUM(Таблица4[[#This Row],[07.10.2018]:[20.04.2019]])</f>
        <v>0</v>
      </c>
      <c r="C84" t="s">
        <v>157</v>
      </c>
      <c r="D84" t="s">
        <v>176</v>
      </c>
      <c r="E84" s="9" t="str">
        <f>IFERROR(VLOOKUP(Таблица4[[#This Row],[Клубы]],Таблица2[],6,0),"")</f>
        <v/>
      </c>
      <c r="F84" s="9" t="str">
        <f>IFERROR(VLOOKUP(Таблица4[[#This Row],[Клубы]],Таблица24[],6,0),"")</f>
        <v/>
      </c>
      <c r="G84" s="9"/>
      <c r="H84" s="23"/>
      <c r="I84" s="9"/>
      <c r="J84" s="9"/>
      <c r="K84" s="9"/>
      <c r="L84" s="9">
        <v>0</v>
      </c>
      <c r="M84" s="9"/>
      <c r="N84" s="9"/>
      <c r="O84" s="9"/>
      <c r="P84" s="9"/>
    </row>
    <row r="85" spans="1:16" x14ac:dyDescent="0.25">
      <c r="A85" s="10">
        <f>RANK(Таблица4[[#This Row],[R]],Таблица4[R],0)</f>
        <v>39</v>
      </c>
      <c r="B85" s="11">
        <f>SUM(Таблица4[[#This Row],[07.10.2018]:[20.04.2019]])</f>
        <v>0</v>
      </c>
      <c r="C85" t="s">
        <v>34</v>
      </c>
      <c r="D85" t="s">
        <v>134</v>
      </c>
      <c r="E85" s="9" t="str">
        <f>IFERROR(VLOOKUP(Таблица4[[#This Row],[Клубы]],Таблица2[],6,0),"")</f>
        <v/>
      </c>
      <c r="F85" s="9" t="str">
        <f>IFERROR(VLOOKUP(Таблица4[[#This Row],[Клубы]],Таблица24[],6,0),"")</f>
        <v/>
      </c>
      <c r="G85" s="9">
        <v>0</v>
      </c>
      <c r="H85" s="23"/>
      <c r="I85" s="9">
        <v>0</v>
      </c>
      <c r="J85" s="9"/>
      <c r="K85" s="9">
        <v>0</v>
      </c>
      <c r="L85" s="9"/>
      <c r="M85" s="9"/>
      <c r="N85" s="9">
        <v>0</v>
      </c>
      <c r="O85" s="9"/>
      <c r="P85" s="9"/>
    </row>
    <row r="86" spans="1:16" x14ac:dyDescent="0.25">
      <c r="A86" s="21">
        <f>RANK(Таблица4[[#This Row],[R]],Таблица4[R],0)</f>
        <v>39</v>
      </c>
      <c r="B86" s="11">
        <f>SUM(Таблица4[[#This Row],[07.10.2018]:[20.04.2019]])</f>
        <v>0</v>
      </c>
      <c r="C86" t="s">
        <v>146</v>
      </c>
      <c r="D86" t="s">
        <v>168</v>
      </c>
      <c r="E86" s="9" t="str">
        <f>IFERROR(VLOOKUP(Таблица4[[#This Row],[Клубы]],Таблица2[],6,0),"")</f>
        <v/>
      </c>
      <c r="F86" s="9" t="str">
        <f>IFERROR(VLOOKUP(Таблица4[[#This Row],[Клубы]],Таблица24[],6,0),"")</f>
        <v/>
      </c>
      <c r="G86" s="9"/>
      <c r="H86" s="23"/>
      <c r="I86" s="9"/>
      <c r="J86" s="9"/>
      <c r="K86" s="9"/>
      <c r="L86" s="9">
        <v>0</v>
      </c>
      <c r="M86" s="9"/>
      <c r="N86" s="9"/>
      <c r="O86" s="9"/>
      <c r="P86" s="9"/>
    </row>
    <row r="87" spans="1:16" x14ac:dyDescent="0.25">
      <c r="A87" s="21">
        <f>RANK(Таблица4[[#This Row],[R]],Таблица4[R],0)</f>
        <v>39</v>
      </c>
      <c r="B87" s="11">
        <f>SUM(Таблица4[[#This Row],[07.10.2018]:[20.04.2019]])</f>
        <v>0</v>
      </c>
      <c r="C87" t="s">
        <v>156</v>
      </c>
      <c r="D87" t="s">
        <v>175</v>
      </c>
      <c r="E87" s="9" t="str">
        <f>IFERROR(VLOOKUP(Таблица4[[#This Row],[Клубы]],Таблица2[],6,0),"")</f>
        <v/>
      </c>
      <c r="F87" s="9" t="str">
        <f>IFERROR(VLOOKUP(Таблица4[[#This Row],[Клубы]],Таблица24[],6,0),"")</f>
        <v/>
      </c>
      <c r="G87" s="9"/>
      <c r="H87" s="23"/>
      <c r="I87" s="9"/>
      <c r="J87" s="9"/>
      <c r="K87" s="9"/>
      <c r="L87" s="9">
        <v>0</v>
      </c>
      <c r="M87" s="9"/>
      <c r="N87" s="9"/>
      <c r="O87" s="9"/>
      <c r="P87" s="9"/>
    </row>
    <row r="88" spans="1:16" x14ac:dyDescent="0.25">
      <c r="A88" s="10">
        <f>RANK(Таблица4[[#This Row],[R]],Таблица4[R],0)</f>
        <v>39</v>
      </c>
      <c r="B88" s="11">
        <f>SUM(Таблица4[[#This Row],[07.10.2018]:[20.04.2019]])</f>
        <v>0</v>
      </c>
      <c r="C88" t="s">
        <v>135</v>
      </c>
      <c r="D88" t="s">
        <v>136</v>
      </c>
      <c r="E88" s="9" t="str">
        <f>IFERROR(VLOOKUP(Таблица4[[#This Row],[Клубы]],Таблица2[],6,0),"")</f>
        <v/>
      </c>
      <c r="F88" s="9" t="str">
        <f>IFERROR(VLOOKUP(Таблица4[[#This Row],[Клубы]],Таблица24[],6,0),"")</f>
        <v/>
      </c>
      <c r="G88" s="9"/>
      <c r="H88" s="23"/>
      <c r="I88" s="9"/>
      <c r="J88" s="9"/>
      <c r="K88" s="9">
        <v>0</v>
      </c>
      <c r="L88" s="9"/>
      <c r="M88" s="9"/>
      <c r="N88" s="9">
        <v>0</v>
      </c>
      <c r="O88" s="9"/>
      <c r="P88" s="9"/>
    </row>
    <row r="89" spans="1:16" x14ac:dyDescent="0.25">
      <c r="A89" s="10">
        <f>RANK(Таблица4[[#This Row],[R]],Таблица4[R],0)</f>
        <v>39</v>
      </c>
      <c r="B89" s="11">
        <f>SUM(Таблица4[[#This Row],[07.10.2018]:[20.04.2019]])</f>
        <v>0</v>
      </c>
      <c r="C89" t="s">
        <v>242</v>
      </c>
      <c r="D89" t="s">
        <v>243</v>
      </c>
      <c r="E89" s="9" t="str">
        <f>IFERROR(VLOOKUP(Таблица4[[#This Row],[Клубы]],Таблица2[],6,0),"")</f>
        <v/>
      </c>
      <c r="F89" s="9" t="str">
        <f>IFERROR(VLOOKUP(Таблица4[[#This Row],[Клубы]],Таблица24[],6,0),"")</f>
        <v/>
      </c>
      <c r="G89" s="9"/>
      <c r="H89" s="26"/>
      <c r="I89" s="9"/>
      <c r="J89" s="9"/>
      <c r="K89" s="9"/>
      <c r="L89" s="9"/>
      <c r="M89" s="9"/>
      <c r="N89" s="9"/>
      <c r="O89" s="9"/>
      <c r="P89" s="9">
        <v>0</v>
      </c>
    </row>
    <row r="90" spans="1:16" x14ac:dyDescent="0.25">
      <c r="A90" s="10">
        <f>RANK(Таблица4[[#This Row],[R]],Таблица4[R],0)</f>
        <v>39</v>
      </c>
      <c r="B90" s="11">
        <f>SUM(Таблица4[[#This Row],[07.10.2018]:[20.04.2019]])</f>
        <v>0</v>
      </c>
      <c r="E90" s="9" t="str">
        <f>IFERROR(VLOOKUP(Таблица4[[#This Row],[Клубы]],Таблица2[],6,0),"")</f>
        <v/>
      </c>
      <c r="F90" s="9" t="str">
        <f>IFERROR(VLOOKUP(Таблица4[[#This Row],[Клубы]],Таблица24[],6,0),"")</f>
        <v/>
      </c>
      <c r="G90" s="9"/>
      <c r="H90" s="26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27" t="s">
        <v>205</v>
      </c>
      <c r="B91" s="27"/>
      <c r="C91" s="27"/>
      <c r="D91" s="27"/>
      <c r="E91" s="27"/>
      <c r="F91" s="27"/>
    </row>
    <row r="92" spans="1:16" x14ac:dyDescent="0.25">
      <c r="A92" s="24" t="s">
        <v>204</v>
      </c>
    </row>
    <row r="93" spans="1:16" x14ac:dyDescent="0.25">
      <c r="A93" s="24" t="s">
        <v>238</v>
      </c>
    </row>
  </sheetData>
  <mergeCells count="1">
    <mergeCell ref="A91:F9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3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30" zoomScaleNormal="130" workbookViewId="0">
      <selection activeCell="K21" sqref="K21"/>
    </sheetView>
  </sheetViews>
  <sheetFormatPr defaultRowHeight="15" x14ac:dyDescent="0.25"/>
  <cols>
    <col min="1" max="1" width="17.5703125" customWidth="1"/>
    <col min="2" max="2" width="26.28515625" customWidth="1"/>
  </cols>
  <sheetData>
    <row r="1" spans="1:6" ht="18.75" x14ac:dyDescent="0.3">
      <c r="A1" s="14" t="s">
        <v>178</v>
      </c>
      <c r="B1" s="19"/>
      <c r="C1" s="19"/>
      <c r="D1" s="19"/>
      <c r="E1" s="19"/>
      <c r="F1" s="19"/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t="s">
        <v>26</v>
      </c>
      <c r="B3" t="s">
        <v>144</v>
      </c>
      <c r="C3" s="1">
        <v>17</v>
      </c>
      <c r="D3" s="6">
        <f t="shared" ref="D3:D29" si="0">PRODUCT(C3/61,100)</f>
        <v>27.868852459016392</v>
      </c>
      <c r="E3" s="1">
        <v>119.25</v>
      </c>
      <c r="F3" s="20">
        <f>SUM(Таблица2421012[[#This Row],[N]:[Q]])</f>
        <v>164.11885245901641</v>
      </c>
    </row>
    <row r="4" spans="1:6" ht="15.75" x14ac:dyDescent="0.25">
      <c r="A4" t="s">
        <v>16</v>
      </c>
      <c r="B4" t="s">
        <v>145</v>
      </c>
      <c r="C4" s="1">
        <v>9</v>
      </c>
      <c r="D4" s="6">
        <f t="shared" si="0"/>
        <v>14.754098360655737</v>
      </c>
      <c r="E4" s="1">
        <v>93</v>
      </c>
      <c r="F4" s="7">
        <f>SUM(Таблица2421012[[#This Row],[N]:[Q]])</f>
        <v>116.75409836065575</v>
      </c>
    </row>
    <row r="5" spans="1:6" ht="15.75" x14ac:dyDescent="0.25">
      <c r="A5" t="s">
        <v>10</v>
      </c>
      <c r="B5" t="s">
        <v>166</v>
      </c>
      <c r="C5" s="1">
        <v>10</v>
      </c>
      <c r="D5" s="6">
        <f t="shared" si="0"/>
        <v>16.393442622950818</v>
      </c>
      <c r="E5" s="1">
        <v>84</v>
      </c>
      <c r="F5" s="7">
        <f>SUM(Таблица2421012[[#This Row],[N]:[Q]])</f>
        <v>110.39344262295081</v>
      </c>
    </row>
    <row r="6" spans="1:6" x14ac:dyDescent="0.25">
      <c r="A6" t="s">
        <v>22</v>
      </c>
      <c r="B6" t="s">
        <v>33</v>
      </c>
      <c r="C6" s="1">
        <v>13</v>
      </c>
      <c r="D6" s="6">
        <f t="shared" si="0"/>
        <v>21.311475409836063</v>
      </c>
      <c r="E6" s="1">
        <v>63</v>
      </c>
      <c r="F6" s="20">
        <f>SUM(Таблица2421012[[#This Row],[N]:[Q]])</f>
        <v>97.311475409836063</v>
      </c>
    </row>
    <row r="7" spans="1:6" ht="15.75" x14ac:dyDescent="0.25">
      <c r="A7" t="s">
        <v>12</v>
      </c>
      <c r="B7" t="s">
        <v>13</v>
      </c>
      <c r="C7" s="1">
        <v>11</v>
      </c>
      <c r="D7" s="6">
        <f t="shared" si="0"/>
        <v>18.032786885245901</v>
      </c>
      <c r="E7" s="1">
        <v>33</v>
      </c>
      <c r="F7" s="7">
        <f>SUM(Таблица2421012[[#This Row],[N]:[Q]])</f>
        <v>62.032786885245898</v>
      </c>
    </row>
    <row r="8" spans="1:6" ht="15.75" x14ac:dyDescent="0.25">
      <c r="A8" t="s">
        <v>14</v>
      </c>
      <c r="B8" t="s">
        <v>151</v>
      </c>
      <c r="C8" s="1">
        <v>1</v>
      </c>
      <c r="D8" s="6">
        <f t="shared" si="0"/>
        <v>1.639344262295082</v>
      </c>
      <c r="E8" s="1">
        <v>0</v>
      </c>
      <c r="F8" s="7">
        <f>SUM(Таблица2421012[[#This Row],[N]:[Q]])</f>
        <v>2.639344262295082</v>
      </c>
    </row>
    <row r="9" spans="1:6" ht="15.75" x14ac:dyDescent="0.25">
      <c r="A9" t="s">
        <v>159</v>
      </c>
      <c r="B9" t="s">
        <v>160</v>
      </c>
      <c r="C9" s="1">
        <v>0</v>
      </c>
      <c r="D9" s="6">
        <f t="shared" si="0"/>
        <v>0</v>
      </c>
      <c r="E9" s="1">
        <v>0</v>
      </c>
      <c r="F9" s="7">
        <f>SUM(Таблица2421012[[#This Row],[N]:[Q]])</f>
        <v>0</v>
      </c>
    </row>
    <row r="10" spans="1:6" ht="15.75" x14ac:dyDescent="0.25">
      <c r="A10" t="s">
        <v>6</v>
      </c>
      <c r="B10" t="s">
        <v>167</v>
      </c>
      <c r="C10" s="1">
        <v>0</v>
      </c>
      <c r="D10" s="6">
        <f t="shared" si="0"/>
        <v>0</v>
      </c>
      <c r="E10" s="1">
        <v>0</v>
      </c>
      <c r="F10" s="7">
        <f>SUM(Таблица2421012[[#This Row],[N]:[Q]])</f>
        <v>0</v>
      </c>
    </row>
    <row r="11" spans="1:6" ht="15.75" x14ac:dyDescent="0.25">
      <c r="A11" t="s">
        <v>158</v>
      </c>
      <c r="B11" t="s">
        <v>177</v>
      </c>
      <c r="C11" s="1">
        <v>0</v>
      </c>
      <c r="D11" s="6">
        <f t="shared" si="0"/>
        <v>0</v>
      </c>
      <c r="E11" s="1">
        <v>0</v>
      </c>
      <c r="F11" s="7">
        <f>SUM(Таблица2421012[[#This Row],[N]:[Q]])</f>
        <v>0</v>
      </c>
    </row>
    <row r="12" spans="1:6" ht="15.75" x14ac:dyDescent="0.25">
      <c r="A12" s="12" t="s">
        <v>155</v>
      </c>
      <c r="B12" t="s">
        <v>174</v>
      </c>
      <c r="C12" s="1">
        <v>0</v>
      </c>
      <c r="D12" s="6">
        <f t="shared" si="0"/>
        <v>0</v>
      </c>
      <c r="E12" s="1">
        <v>0</v>
      </c>
      <c r="F12" s="7">
        <f>SUM(Таблица2421012[[#This Row],[N]:[Q]])</f>
        <v>0</v>
      </c>
    </row>
    <row r="13" spans="1:6" x14ac:dyDescent="0.25">
      <c r="A13" t="s">
        <v>142</v>
      </c>
      <c r="B13" t="s">
        <v>164</v>
      </c>
      <c r="C13" s="1">
        <v>0</v>
      </c>
      <c r="D13" s="6">
        <f t="shared" si="0"/>
        <v>0</v>
      </c>
      <c r="E13" s="1">
        <v>0</v>
      </c>
      <c r="F13" s="15">
        <f>SUM(Таблица2421012[[#This Row],[N]:[Q]])</f>
        <v>0</v>
      </c>
    </row>
    <row r="14" spans="1:6" ht="15.75" x14ac:dyDescent="0.25">
      <c r="A14" t="s">
        <v>154</v>
      </c>
      <c r="B14" t="s">
        <v>173</v>
      </c>
      <c r="C14" s="1">
        <v>0</v>
      </c>
      <c r="D14" s="6">
        <f t="shared" si="0"/>
        <v>0</v>
      </c>
      <c r="E14" s="1">
        <v>0</v>
      </c>
      <c r="F14" s="7">
        <f>SUM(Таблица2421012[[#This Row],[N]:[Q]])</f>
        <v>0</v>
      </c>
    </row>
    <row r="15" spans="1:6" ht="15.75" x14ac:dyDescent="0.25">
      <c r="A15" t="s">
        <v>18</v>
      </c>
      <c r="B15" t="s">
        <v>19</v>
      </c>
      <c r="C15" s="1">
        <v>0</v>
      </c>
      <c r="D15" s="6">
        <f t="shared" si="0"/>
        <v>0</v>
      </c>
      <c r="E15" s="1">
        <v>0</v>
      </c>
      <c r="F15" s="7">
        <f>SUM(Таблица2421012[[#This Row],[N]:[Q]])</f>
        <v>0</v>
      </c>
    </row>
    <row r="16" spans="1:6" x14ac:dyDescent="0.25">
      <c r="A16" t="s">
        <v>140</v>
      </c>
      <c r="B16" t="s">
        <v>161</v>
      </c>
      <c r="C16" s="1">
        <v>0</v>
      </c>
      <c r="D16" s="6">
        <f t="shared" si="0"/>
        <v>0</v>
      </c>
      <c r="E16" s="1">
        <v>0</v>
      </c>
      <c r="F16" s="15">
        <f>SUM(Таблица2421012[[#This Row],[N]:[Q]])</f>
        <v>0</v>
      </c>
    </row>
    <row r="17" spans="1:6" x14ac:dyDescent="0.25">
      <c r="A17" t="s">
        <v>153</v>
      </c>
      <c r="B17" t="s">
        <v>172</v>
      </c>
      <c r="C17" s="1">
        <v>0</v>
      </c>
      <c r="D17" s="6">
        <f t="shared" si="0"/>
        <v>0</v>
      </c>
      <c r="E17" s="1">
        <v>0</v>
      </c>
      <c r="F17" s="20">
        <f>SUM(Таблица2421012[[#This Row],[N]:[Q]])</f>
        <v>0</v>
      </c>
    </row>
    <row r="18" spans="1:6" x14ac:dyDescent="0.25">
      <c r="A18" t="s">
        <v>141</v>
      </c>
      <c r="B18" t="s">
        <v>163</v>
      </c>
      <c r="C18" s="1">
        <v>0</v>
      </c>
      <c r="D18" s="6">
        <f t="shared" si="0"/>
        <v>0</v>
      </c>
      <c r="E18" s="1">
        <v>0</v>
      </c>
      <c r="F18" s="20">
        <f>SUM(Таблица2421012[[#This Row],[N]:[Q]])</f>
        <v>0</v>
      </c>
    </row>
    <row r="19" spans="1:6" x14ac:dyDescent="0.25">
      <c r="A19" t="s">
        <v>148</v>
      </c>
      <c r="B19" t="s">
        <v>170</v>
      </c>
      <c r="C19" s="1">
        <v>0</v>
      </c>
      <c r="D19" s="6">
        <f t="shared" si="0"/>
        <v>0</v>
      </c>
      <c r="E19" s="1">
        <v>0</v>
      </c>
      <c r="F19" s="20">
        <f>SUM(Таблица2421012[[#This Row],[N]:[Q]])</f>
        <v>0</v>
      </c>
    </row>
    <row r="20" spans="1:6" x14ac:dyDescent="0.25">
      <c r="A20" t="s">
        <v>82</v>
      </c>
      <c r="B20" t="s">
        <v>162</v>
      </c>
      <c r="C20" s="1">
        <v>0</v>
      </c>
      <c r="D20" s="6">
        <f t="shared" si="0"/>
        <v>0</v>
      </c>
      <c r="E20" s="1">
        <v>0</v>
      </c>
      <c r="F20" s="20">
        <f>SUM(Таблица2421012[[#This Row],[N]:[Q]])</f>
        <v>0</v>
      </c>
    </row>
    <row r="21" spans="1:6" x14ac:dyDescent="0.25">
      <c r="A21" t="s">
        <v>143</v>
      </c>
      <c r="B21" t="s">
        <v>165</v>
      </c>
      <c r="C21" s="1">
        <v>0</v>
      </c>
      <c r="D21" s="6">
        <f t="shared" si="0"/>
        <v>0</v>
      </c>
      <c r="E21" s="1">
        <v>0</v>
      </c>
      <c r="F21" s="20">
        <f>SUM(Таблица2421012[[#This Row],[N]:[Q]])</f>
        <v>0</v>
      </c>
    </row>
    <row r="22" spans="1:6" x14ac:dyDescent="0.25">
      <c r="A22" t="s">
        <v>125</v>
      </c>
      <c r="B22" t="s">
        <v>126</v>
      </c>
      <c r="C22" s="1">
        <v>0</v>
      </c>
      <c r="D22" s="6">
        <f t="shared" si="0"/>
        <v>0</v>
      </c>
      <c r="E22" s="1">
        <v>0</v>
      </c>
      <c r="F22" s="20">
        <f>SUM(Таблица2421012[[#This Row],[N]:[Q]])</f>
        <v>0</v>
      </c>
    </row>
    <row r="23" spans="1:6" x14ac:dyDescent="0.25">
      <c r="A23" t="s">
        <v>139</v>
      </c>
      <c r="B23" t="s">
        <v>132</v>
      </c>
      <c r="C23" s="1">
        <v>0</v>
      </c>
      <c r="D23" s="6">
        <f t="shared" si="0"/>
        <v>0</v>
      </c>
      <c r="E23" s="1">
        <v>0</v>
      </c>
      <c r="F23" s="20">
        <f>SUM(Таблица2421012[[#This Row],[N]:[Q]])</f>
        <v>0</v>
      </c>
    </row>
    <row r="24" spans="1:6" x14ac:dyDescent="0.25">
      <c r="A24" t="s">
        <v>149</v>
      </c>
      <c r="B24" t="s">
        <v>150</v>
      </c>
      <c r="C24" s="1">
        <v>0</v>
      </c>
      <c r="D24" s="6">
        <f t="shared" si="0"/>
        <v>0</v>
      </c>
      <c r="E24" s="1">
        <v>0</v>
      </c>
      <c r="F24" s="20">
        <f>SUM(Таблица2421012[[#This Row],[N]:[Q]])</f>
        <v>0</v>
      </c>
    </row>
    <row r="25" spans="1:6" x14ac:dyDescent="0.25">
      <c r="A25" t="s">
        <v>152</v>
      </c>
      <c r="B25" t="s">
        <v>171</v>
      </c>
      <c r="C25" s="1">
        <v>0</v>
      </c>
      <c r="D25" s="6">
        <f t="shared" si="0"/>
        <v>0</v>
      </c>
      <c r="E25" s="1">
        <v>0</v>
      </c>
      <c r="F25" s="20">
        <f>SUM(Таблица2421012[[#This Row],[N]:[Q]])</f>
        <v>0</v>
      </c>
    </row>
    <row r="26" spans="1:6" x14ac:dyDescent="0.25">
      <c r="A26" t="s">
        <v>147</v>
      </c>
      <c r="B26" t="s">
        <v>169</v>
      </c>
      <c r="C26" s="1">
        <v>0</v>
      </c>
      <c r="D26" s="6">
        <f t="shared" si="0"/>
        <v>0</v>
      </c>
      <c r="E26" s="1">
        <v>0</v>
      </c>
      <c r="F26" s="20">
        <f>SUM(Таблица2421012[[#This Row],[N]:[Q]])</f>
        <v>0</v>
      </c>
    </row>
    <row r="27" spans="1:6" x14ac:dyDescent="0.25">
      <c r="A27" t="s">
        <v>157</v>
      </c>
      <c r="B27" t="s">
        <v>176</v>
      </c>
      <c r="C27" s="1">
        <v>0</v>
      </c>
      <c r="D27" s="6">
        <f t="shared" si="0"/>
        <v>0</v>
      </c>
      <c r="E27" s="1">
        <v>0</v>
      </c>
      <c r="F27" s="20">
        <f>SUM(Таблица2421012[[#This Row],[N]:[Q]])</f>
        <v>0</v>
      </c>
    </row>
    <row r="28" spans="1:6" x14ac:dyDescent="0.25">
      <c r="A28" t="s">
        <v>146</v>
      </c>
      <c r="B28" t="s">
        <v>168</v>
      </c>
      <c r="C28" s="1">
        <v>0</v>
      </c>
      <c r="D28" s="6">
        <f t="shared" si="0"/>
        <v>0</v>
      </c>
      <c r="E28" s="1">
        <v>0</v>
      </c>
      <c r="F28" s="20">
        <f>SUM(Таблица2421012[[#This Row],[N]:[Q]])</f>
        <v>0</v>
      </c>
    </row>
    <row r="29" spans="1:6" x14ac:dyDescent="0.25">
      <c r="A29" t="s">
        <v>156</v>
      </c>
      <c r="B29" t="s">
        <v>175</v>
      </c>
      <c r="C29" s="1">
        <v>0</v>
      </c>
      <c r="D29" s="6">
        <f t="shared" si="0"/>
        <v>0</v>
      </c>
      <c r="E29" s="1">
        <v>0</v>
      </c>
      <c r="F29" s="20">
        <f>SUM(Таблица2421012[[#This Row],[N]:[Q]])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21" customWidth="1"/>
    <col min="2" max="2" width="66.7109375" customWidth="1"/>
  </cols>
  <sheetData>
    <row r="1" spans="1:6" ht="18.75" x14ac:dyDescent="0.3">
      <c r="A1" s="14" t="s">
        <v>116</v>
      </c>
      <c r="B1" s="17"/>
      <c r="C1" s="14"/>
      <c r="D1" s="14"/>
      <c r="E1" s="14"/>
      <c r="F1" s="14"/>
    </row>
    <row r="2" spans="1:6" x14ac:dyDescent="0.25">
      <c r="A2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10</v>
      </c>
      <c r="B3" s="13" t="s">
        <v>11</v>
      </c>
      <c r="C3" s="1">
        <v>25</v>
      </c>
      <c r="D3" s="6">
        <f>PRODUCT(Таблица24279[[#This Row],[N]]/81,100)</f>
        <v>30.864197530864196</v>
      </c>
      <c r="E3" s="1">
        <v>166</v>
      </c>
      <c r="F3" s="7">
        <f>SUM(Таблица24279[[#This Row],[N]:[Q]])</f>
        <v>221.8641975308642</v>
      </c>
    </row>
    <row r="4" spans="1:6" ht="15.75" x14ac:dyDescent="0.25">
      <c r="A4" s="12" t="s">
        <v>16</v>
      </c>
      <c r="B4" s="13" t="s">
        <v>17</v>
      </c>
      <c r="C4" s="1">
        <v>19</v>
      </c>
      <c r="D4" s="6">
        <f>PRODUCT(Таблица24279[[#This Row],[N]]/81,100)</f>
        <v>23.456790123456788</v>
      </c>
      <c r="E4" s="1">
        <v>82</v>
      </c>
      <c r="F4" s="7">
        <f>SUM(Таблица24279[[#This Row],[N]:[Q]])</f>
        <v>124.45679012345678</v>
      </c>
    </row>
    <row r="5" spans="1:6" ht="15.75" x14ac:dyDescent="0.25">
      <c r="A5" t="s">
        <v>22</v>
      </c>
      <c r="B5" s="13" t="s">
        <v>180</v>
      </c>
      <c r="C5" s="1">
        <v>12</v>
      </c>
      <c r="D5" s="6">
        <f>PRODUCT(Таблица24279[[#This Row],[N]]/81,100)</f>
        <v>14.814814814814813</v>
      </c>
      <c r="E5" s="1">
        <v>52</v>
      </c>
      <c r="F5" s="7">
        <f>SUM(Таблица24279[[#This Row],[N]:[Q]])</f>
        <v>78.81481481481481</v>
      </c>
    </row>
    <row r="6" spans="1:6" ht="15.75" x14ac:dyDescent="0.25">
      <c r="A6" t="s">
        <v>26</v>
      </c>
      <c r="B6" s="13" t="s">
        <v>27</v>
      </c>
      <c r="C6" s="1">
        <v>9</v>
      </c>
      <c r="D6" s="6">
        <f>PRODUCT(Таблица24279[[#This Row],[N]]/81,100)</f>
        <v>11.111111111111111</v>
      </c>
      <c r="E6" s="1">
        <v>36</v>
      </c>
      <c r="F6" s="7">
        <f>SUM(Таблица24279[[#This Row],[N]:[Q]])</f>
        <v>56.111111111111114</v>
      </c>
    </row>
    <row r="7" spans="1:6" x14ac:dyDescent="0.25">
      <c r="A7" t="s">
        <v>181</v>
      </c>
      <c r="B7" t="s">
        <v>182</v>
      </c>
      <c r="C7" s="1">
        <v>7</v>
      </c>
      <c r="D7" s="6">
        <f>PRODUCT(Таблица24279[[#This Row],[N]]/81,100)</f>
        <v>8.6419753086419746</v>
      </c>
      <c r="E7" s="1">
        <v>34</v>
      </c>
      <c r="F7" s="15">
        <f>SUM(Таблица24279[[#This Row],[N]:[Q]])</f>
        <v>49.641975308641975</v>
      </c>
    </row>
    <row r="8" spans="1:6" ht="15.75" x14ac:dyDescent="0.25">
      <c r="A8" t="s">
        <v>183</v>
      </c>
      <c r="B8" s="16" t="s">
        <v>184</v>
      </c>
      <c r="C8" s="1">
        <v>6</v>
      </c>
      <c r="D8" s="6">
        <f>PRODUCT(Таблица24279[[#This Row],[N]]/81,100)</f>
        <v>7.4074074074074066</v>
      </c>
      <c r="E8" s="1">
        <v>12</v>
      </c>
      <c r="F8" s="7">
        <f>SUM(Таблица24279[[#This Row],[N]:[Q]])</f>
        <v>25.407407407407405</v>
      </c>
    </row>
    <row r="9" spans="1:6" ht="15.75" x14ac:dyDescent="0.25">
      <c r="A9" t="s">
        <v>12</v>
      </c>
      <c r="B9" s="13" t="s">
        <v>13</v>
      </c>
      <c r="C9" s="1">
        <v>2</v>
      </c>
      <c r="D9" s="6">
        <f>PRODUCT(Таблица24279[[#This Row],[N]]/81,100)</f>
        <v>2.4691358024691357</v>
      </c>
      <c r="E9" s="1">
        <v>4.5</v>
      </c>
      <c r="F9" s="7">
        <f>SUM(Таблица24279[[#This Row],[N]:[Q]])</f>
        <v>8.9691358024691361</v>
      </c>
    </row>
    <row r="10" spans="1:6" ht="15.75" x14ac:dyDescent="0.25">
      <c r="A10" t="s">
        <v>6</v>
      </c>
      <c r="B10" s="16" t="s">
        <v>103</v>
      </c>
      <c r="C10" s="1">
        <v>1</v>
      </c>
      <c r="D10" s="6">
        <f>PRODUCT(Таблица24279[[#This Row],[N]]/81,100)</f>
        <v>1.2345679012345678</v>
      </c>
      <c r="E10" s="1">
        <v>4.5</v>
      </c>
      <c r="F10" s="7">
        <f>SUM(Таблица24279[[#This Row],[N]:[Q]])</f>
        <v>6.7345679012345681</v>
      </c>
    </row>
    <row r="11" spans="1:6" x14ac:dyDescent="0.25">
      <c r="A11" t="s">
        <v>185</v>
      </c>
      <c r="B11" t="s">
        <v>186</v>
      </c>
      <c r="C11" s="1">
        <v>0</v>
      </c>
      <c r="D11" s="6">
        <f>PRODUCT(Таблица24279[[#This Row],[N]]/81,100)</f>
        <v>0</v>
      </c>
      <c r="E11" s="1">
        <v>0</v>
      </c>
      <c r="F11" s="15">
        <f>SUM(Таблица24279[[#This Row],[N]:[Q]])</f>
        <v>0</v>
      </c>
    </row>
    <row r="12" spans="1:6" x14ac:dyDescent="0.25">
      <c r="A12" t="s">
        <v>119</v>
      </c>
      <c r="B12" t="s">
        <v>120</v>
      </c>
      <c r="C12" s="1">
        <v>0</v>
      </c>
      <c r="D12" s="6">
        <f>PRODUCT(Таблица24279[[#This Row],[N]]/81,100)</f>
        <v>0</v>
      </c>
      <c r="E12" s="1">
        <v>0</v>
      </c>
      <c r="F12" s="15">
        <f>SUM(Таблица24279[[#This Row],[N]:[Q]])</f>
        <v>0</v>
      </c>
    </row>
    <row r="13" spans="1:6" x14ac:dyDescent="0.25">
      <c r="A13" t="s">
        <v>187</v>
      </c>
      <c r="B13" t="s">
        <v>188</v>
      </c>
      <c r="C13" s="1">
        <v>0</v>
      </c>
      <c r="D13" s="6">
        <f>PRODUCT(Таблица24279[[#This Row],[N]]/81,100)</f>
        <v>0</v>
      </c>
      <c r="E13" s="1">
        <v>0</v>
      </c>
      <c r="F13" s="15">
        <f>SUM(Таблица24279[[#This Row],[N]:[Q]])</f>
        <v>0</v>
      </c>
    </row>
    <row r="14" spans="1:6" x14ac:dyDescent="0.25">
      <c r="A14" t="s">
        <v>45</v>
      </c>
      <c r="B14" t="s">
        <v>189</v>
      </c>
      <c r="C14" s="1">
        <v>0</v>
      </c>
      <c r="D14" s="6">
        <f>PRODUCT(Таблица24279[[#This Row],[N]]/81,100)</f>
        <v>0</v>
      </c>
      <c r="E14" s="1">
        <v>0</v>
      </c>
      <c r="F14" s="15">
        <f>SUM(Таблица24279[[#This Row],[N]:[Q]])</f>
        <v>0</v>
      </c>
    </row>
    <row r="15" spans="1:6" ht="15.75" x14ac:dyDescent="0.25">
      <c r="A15" t="s">
        <v>104</v>
      </c>
      <c r="B15" s="16" t="s">
        <v>190</v>
      </c>
      <c r="C15" s="1">
        <v>0</v>
      </c>
      <c r="D15" s="6">
        <f>PRODUCT(Таблица24279[[#This Row],[N]]/81,100)</f>
        <v>0</v>
      </c>
      <c r="E15" s="1">
        <v>0</v>
      </c>
      <c r="F15" s="7">
        <f>SUM(Таблица24279[[#This Row],[N]:[Q]])</f>
        <v>0</v>
      </c>
    </row>
    <row r="16" spans="1:6" x14ac:dyDescent="0.25">
      <c r="A16" t="s">
        <v>191</v>
      </c>
      <c r="B16" t="s">
        <v>192</v>
      </c>
      <c r="C16" s="1">
        <v>0</v>
      </c>
      <c r="D16" s="6">
        <f>PRODUCT(Таблица24279[[#This Row],[N]]/81,100)</f>
        <v>0</v>
      </c>
      <c r="E16" s="1">
        <v>0</v>
      </c>
      <c r="F16" s="15">
        <f>SUM(Таблица24279[[#This Row],[N]:[Q]])</f>
        <v>0</v>
      </c>
    </row>
    <row r="17" spans="1:6" x14ac:dyDescent="0.25">
      <c r="A17" t="s">
        <v>142</v>
      </c>
      <c r="B17" t="s">
        <v>193</v>
      </c>
      <c r="C17" s="1">
        <v>0</v>
      </c>
      <c r="D17" s="6">
        <f>PRODUCT(Таблица24279[[#This Row],[N]]/81,100)</f>
        <v>0</v>
      </c>
      <c r="E17" s="1">
        <v>0</v>
      </c>
      <c r="F17" s="15">
        <f>SUM(Таблица24279[[#This Row],[N]:[Q]])</f>
        <v>0</v>
      </c>
    </row>
    <row r="18" spans="1:6" ht="15.75" x14ac:dyDescent="0.25">
      <c r="A18" t="s">
        <v>108</v>
      </c>
      <c r="B18" s="16" t="s">
        <v>109</v>
      </c>
      <c r="C18" s="1">
        <v>0</v>
      </c>
      <c r="D18" s="6">
        <f>PRODUCT(Таблица24279[[#This Row],[N]]/81,100)</f>
        <v>0</v>
      </c>
      <c r="E18" s="1">
        <v>0</v>
      </c>
      <c r="F18" s="7">
        <f>SUM(Таблица24279[[#This Row],[N]:[Q]])</f>
        <v>0</v>
      </c>
    </row>
    <row r="19" spans="1:6" x14ac:dyDescent="0.25">
      <c r="A19" t="s">
        <v>110</v>
      </c>
      <c r="B19" t="s">
        <v>194</v>
      </c>
      <c r="C19" s="1">
        <v>0</v>
      </c>
      <c r="D19" s="6">
        <f>PRODUCT(Таблица24279[[#This Row],[N]]/81,100)</f>
        <v>0</v>
      </c>
      <c r="E19" s="1">
        <v>0</v>
      </c>
      <c r="F19" s="15">
        <v>0</v>
      </c>
    </row>
    <row r="20" spans="1:6" x14ac:dyDescent="0.25">
      <c r="A20" t="s">
        <v>28</v>
      </c>
      <c r="B20" t="s">
        <v>195</v>
      </c>
      <c r="C20" s="1">
        <v>0</v>
      </c>
      <c r="D20" s="6">
        <f>PRODUCT(Таблица24279[[#This Row],[N]]/81,100)</f>
        <v>0</v>
      </c>
      <c r="E20" s="1">
        <v>0</v>
      </c>
      <c r="F20" s="15">
        <f>SUM(Таблица24279[[#This Row],[N]:[Q]])</f>
        <v>0</v>
      </c>
    </row>
    <row r="21" spans="1:6" x14ac:dyDescent="0.25">
      <c r="A21" t="s">
        <v>149</v>
      </c>
      <c r="B21" s="16" t="s">
        <v>196</v>
      </c>
      <c r="C21" s="1">
        <v>0</v>
      </c>
      <c r="D21" s="6">
        <f>PRODUCT(Таблица24279[[#This Row],[N]]/81,100)</f>
        <v>0</v>
      </c>
      <c r="E21" s="1">
        <v>0</v>
      </c>
      <c r="F21" s="15">
        <f>SUM(Таблица24279[[#This Row],[N]:[Q]])</f>
        <v>0</v>
      </c>
    </row>
    <row r="22" spans="1:6" x14ac:dyDescent="0.25">
      <c r="A22" t="s">
        <v>197</v>
      </c>
      <c r="B22" t="s">
        <v>198</v>
      </c>
      <c r="C22" s="1">
        <v>0</v>
      </c>
      <c r="D22" s="6">
        <f>PRODUCT(Таблица24279[[#This Row],[N]]/81,100)</f>
        <v>0</v>
      </c>
      <c r="E22" s="1">
        <v>0</v>
      </c>
      <c r="F22" s="15">
        <f>SUM(Таблица24279[[#This Row],[N]:[Q]])</f>
        <v>0</v>
      </c>
    </row>
    <row r="23" spans="1:6" x14ac:dyDescent="0.25">
      <c r="A23" t="s">
        <v>199</v>
      </c>
      <c r="B23" t="s">
        <v>200</v>
      </c>
      <c r="C23" s="1">
        <v>0</v>
      </c>
      <c r="D23" s="6">
        <f>PRODUCT(Таблица24279[[#This Row],[N]]/81,100)</f>
        <v>0</v>
      </c>
      <c r="E23" s="1">
        <v>0</v>
      </c>
      <c r="F23" s="15">
        <f>SUM(Таблица24279[[#This Row],[N]:[Q]])</f>
        <v>0</v>
      </c>
    </row>
    <row r="24" spans="1:6" x14ac:dyDescent="0.25">
      <c r="A24" t="s">
        <v>201</v>
      </c>
      <c r="B24" t="s">
        <v>202</v>
      </c>
      <c r="C24" s="1">
        <v>0</v>
      </c>
      <c r="D24" s="6">
        <f>PRODUCT(Таблица24279[[#This Row],[N]]/81,100)</f>
        <v>0</v>
      </c>
      <c r="E24" s="1">
        <v>0</v>
      </c>
      <c r="F24" s="15">
        <f>SUM(Таблица24279[[#This Row],[N]:[Q]])</f>
        <v>0</v>
      </c>
    </row>
    <row r="25" spans="1:6" ht="15.75" x14ac:dyDescent="0.25">
      <c r="A25" t="s">
        <v>111</v>
      </c>
      <c r="B25" s="16" t="s">
        <v>112</v>
      </c>
      <c r="C25" s="1">
        <v>0</v>
      </c>
      <c r="D25" s="6">
        <f>PRODUCT(Таблица24279[[#This Row],[N]]/81,100)</f>
        <v>0</v>
      </c>
      <c r="E25" s="1">
        <v>0</v>
      </c>
      <c r="F25" s="7">
        <f>SUM(Таблица24279[[#This Row],[N]:[Q]])</f>
        <v>0</v>
      </c>
    </row>
    <row r="26" spans="1:6" ht="15.75" x14ac:dyDescent="0.25">
      <c r="A26" t="s">
        <v>113</v>
      </c>
      <c r="B26" s="16" t="s">
        <v>114</v>
      </c>
      <c r="C26" s="1">
        <v>0</v>
      </c>
      <c r="D26" s="6">
        <f>PRODUCT(Таблица24279[[#This Row],[N]]/81,100)</f>
        <v>0</v>
      </c>
      <c r="E26" s="1">
        <v>0</v>
      </c>
      <c r="F26" s="7">
        <f>SUM(Таблица24279[[#This Row],[N]:[Q]])</f>
        <v>0</v>
      </c>
    </row>
  </sheetData>
  <conditionalFormatting sqref="A3:A2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5" x14ac:dyDescent="0.25"/>
  <cols>
    <col min="1" max="1" width="21.140625" customWidth="1"/>
    <col min="2" max="2" width="53.28515625" customWidth="1"/>
  </cols>
  <sheetData>
    <row r="1" spans="1:6" ht="18.75" x14ac:dyDescent="0.3">
      <c r="A1" s="14" t="s">
        <v>236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10</v>
      </c>
      <c r="B3" t="s">
        <v>222</v>
      </c>
      <c r="C3" s="1">
        <v>63</v>
      </c>
      <c r="D3" s="6">
        <f>PRODUCT(Таблица24215[[#This Row],[N]]/91,100)</f>
        <v>69.230769230769226</v>
      </c>
      <c r="E3" s="1">
        <v>422</v>
      </c>
      <c r="F3" s="7">
        <f>SUM(Таблица24215[[#This Row],[N]:[Q]])</f>
        <v>554.23076923076928</v>
      </c>
    </row>
    <row r="4" spans="1:6" ht="15.75" x14ac:dyDescent="0.25">
      <c r="A4" t="s">
        <v>16</v>
      </c>
      <c r="B4" t="s">
        <v>223</v>
      </c>
      <c r="C4" s="1">
        <v>13</v>
      </c>
      <c r="D4" s="6">
        <f>PRODUCT(Таблица24215[[#This Row],[N]]/91,100)</f>
        <v>14.285714285714285</v>
      </c>
      <c r="E4" s="1">
        <v>112</v>
      </c>
      <c r="F4" s="7">
        <f>SUM(Таблица24215[[#This Row],[N]:[Q]])</f>
        <v>139.28571428571428</v>
      </c>
    </row>
    <row r="5" spans="1:6" x14ac:dyDescent="0.25">
      <c r="A5" t="s">
        <v>26</v>
      </c>
      <c r="B5" t="s">
        <v>27</v>
      </c>
      <c r="C5" s="1">
        <v>14</v>
      </c>
      <c r="D5" s="6">
        <f>PRODUCT(Таблица24215[[#This Row],[N]]/91,100)</f>
        <v>15.384615384615385</v>
      </c>
      <c r="E5" s="1">
        <v>59</v>
      </c>
      <c r="F5" s="15">
        <f>SUM(Таблица24215[[#This Row],[N]:[Q]])</f>
        <v>88.384615384615387</v>
      </c>
    </row>
    <row r="6" spans="1:6" ht="15.75" x14ac:dyDescent="0.25">
      <c r="A6" t="s">
        <v>22</v>
      </c>
      <c r="B6" t="s">
        <v>224</v>
      </c>
      <c r="C6" s="1">
        <v>1</v>
      </c>
      <c r="D6" s="6">
        <f>PRODUCT(Таблица24215[[#This Row],[N]]/91,100)</f>
        <v>1.098901098901099</v>
      </c>
      <c r="E6" s="1">
        <v>2</v>
      </c>
      <c r="F6" s="7">
        <f>SUM(Таблица24215[[#This Row],[N]:[Q]])</f>
        <v>4.0989010989010985</v>
      </c>
    </row>
    <row r="7" spans="1:6" ht="15.75" x14ac:dyDescent="0.25">
      <c r="A7" t="s">
        <v>6</v>
      </c>
      <c r="B7" t="s">
        <v>103</v>
      </c>
      <c r="C7" s="1">
        <v>1</v>
      </c>
      <c r="D7" s="6">
        <f>PRODUCT(Таблица24215[[#This Row],[N]]/91,100)</f>
        <v>1.098901098901099</v>
      </c>
      <c r="E7" s="1">
        <v>0</v>
      </c>
      <c r="F7" s="7">
        <f>SUM(Таблица24215[[#This Row],[N]:[Q]])</f>
        <v>2.098901098901099</v>
      </c>
    </row>
    <row r="8" spans="1:6" ht="15.75" x14ac:dyDescent="0.25">
      <c r="A8" t="s">
        <v>119</v>
      </c>
      <c r="B8" t="s">
        <v>225</v>
      </c>
      <c r="C8" s="1">
        <v>0</v>
      </c>
      <c r="D8" s="6">
        <f>PRODUCT(Таблица24215[[#This Row],[N]]/91,100)</f>
        <v>0</v>
      </c>
      <c r="E8" s="1">
        <v>0</v>
      </c>
      <c r="F8" s="7">
        <f>SUM(Таблица24215[[#This Row],[N]:[Q]])</f>
        <v>0</v>
      </c>
    </row>
    <row r="9" spans="1:6" ht="15.75" x14ac:dyDescent="0.25">
      <c r="A9" t="s">
        <v>142</v>
      </c>
      <c r="B9" t="s">
        <v>226</v>
      </c>
      <c r="C9" s="1">
        <v>0</v>
      </c>
      <c r="D9" s="6">
        <f>PRODUCT(Таблица24215[[#This Row],[N]]/91,100)</f>
        <v>0</v>
      </c>
      <c r="E9" s="1">
        <v>0</v>
      </c>
      <c r="F9" s="7">
        <f>SUM(Таблица24215[[#This Row],[N]:[Q]])</f>
        <v>0</v>
      </c>
    </row>
    <row r="10" spans="1:6" ht="15.75" x14ac:dyDescent="0.25">
      <c r="A10" t="s">
        <v>227</v>
      </c>
      <c r="B10" t="s">
        <v>228</v>
      </c>
      <c r="C10" s="1">
        <v>0</v>
      </c>
      <c r="D10" s="6">
        <f>PRODUCT(Таблица24215[[#This Row],[N]]/91,100)</f>
        <v>0</v>
      </c>
      <c r="E10" s="1">
        <v>0</v>
      </c>
      <c r="F10" s="7">
        <f>SUM(Таблица24215[[#This Row],[N]:[Q]])</f>
        <v>0</v>
      </c>
    </row>
    <row r="11" spans="1:6" ht="15.75" x14ac:dyDescent="0.25">
      <c r="A11" t="s">
        <v>18</v>
      </c>
      <c r="B11" t="s">
        <v>229</v>
      </c>
      <c r="C11" s="1">
        <v>0</v>
      </c>
      <c r="D11" s="6">
        <f>PRODUCT(Таблица24215[[#This Row],[N]]/91,100)</f>
        <v>0</v>
      </c>
      <c r="E11" s="1">
        <v>0</v>
      </c>
      <c r="F11" s="7">
        <f>SUM(Таблица24215[[#This Row],[N]:[Q]])</f>
        <v>0</v>
      </c>
    </row>
    <row r="12" spans="1:6" ht="15.75" x14ac:dyDescent="0.25">
      <c r="A12" t="s">
        <v>108</v>
      </c>
      <c r="B12" t="s">
        <v>230</v>
      </c>
      <c r="C12" s="1">
        <v>0</v>
      </c>
      <c r="D12" s="6">
        <f>PRODUCT(Таблица24215[[#This Row],[N]]/91,100)</f>
        <v>0</v>
      </c>
      <c r="E12" s="1">
        <v>0</v>
      </c>
      <c r="F12" s="7">
        <f>SUM(Таблица24215[[#This Row],[N]:[Q]])</f>
        <v>0</v>
      </c>
    </row>
    <row r="13" spans="1:6" ht="15.75" x14ac:dyDescent="0.25">
      <c r="A13" t="s">
        <v>123</v>
      </c>
      <c r="B13" t="s">
        <v>231</v>
      </c>
      <c r="C13" s="1">
        <v>0</v>
      </c>
      <c r="D13" s="6">
        <f>PRODUCT(Таблица24215[[#This Row],[N]]/91,100)</f>
        <v>0</v>
      </c>
      <c r="E13" s="1">
        <v>0</v>
      </c>
      <c r="F13" s="7">
        <f>SUM(Таблица24215[[#This Row],[N]:[Q]])</f>
        <v>0</v>
      </c>
    </row>
    <row r="14" spans="1:6" x14ac:dyDescent="0.25">
      <c r="A14" t="s">
        <v>28</v>
      </c>
      <c r="B14" t="s">
        <v>195</v>
      </c>
      <c r="C14" s="1">
        <v>0</v>
      </c>
      <c r="D14" s="6">
        <f>PRODUCT(Таблица24215[[#This Row],[N]]/91,100)</f>
        <v>0</v>
      </c>
      <c r="E14" s="1">
        <v>0</v>
      </c>
      <c r="F14" s="15">
        <f>SUM(Таблица24215[[#This Row],[N]:[Q]])</f>
        <v>0</v>
      </c>
    </row>
    <row r="15" spans="1:6" x14ac:dyDescent="0.25">
      <c r="A15" t="s">
        <v>232</v>
      </c>
      <c r="B15" t="s">
        <v>233</v>
      </c>
      <c r="C15" s="1">
        <v>0</v>
      </c>
      <c r="D15" s="6">
        <f>PRODUCT(Таблица24215[[#This Row],[N]]/91,100)</f>
        <v>0</v>
      </c>
      <c r="E15" s="1">
        <v>0</v>
      </c>
      <c r="F15" s="15">
        <f>SUM(Таблица24215[[#This Row],[N]:[Q]])</f>
        <v>0</v>
      </c>
    </row>
    <row r="16" spans="1:6" x14ac:dyDescent="0.25">
      <c r="A16" t="s">
        <v>111</v>
      </c>
      <c r="B16" t="s">
        <v>234</v>
      </c>
      <c r="C16" s="1">
        <v>0</v>
      </c>
      <c r="D16" s="6">
        <f>PRODUCT(Таблица24215[[#This Row],[N]]/91,100)</f>
        <v>0</v>
      </c>
      <c r="E16" s="1">
        <v>0</v>
      </c>
      <c r="F16" s="15">
        <f>SUM(Таблица24215[[#This Row],[N]:[Q]])</f>
        <v>0</v>
      </c>
    </row>
    <row r="17" spans="1:6" x14ac:dyDescent="0.25">
      <c r="A17" t="s">
        <v>34</v>
      </c>
      <c r="B17" t="s">
        <v>134</v>
      </c>
      <c r="C17" s="1">
        <v>0</v>
      </c>
      <c r="D17" s="6">
        <f>PRODUCT(Таблица24215[[#This Row],[N]]/91,100)</f>
        <v>0</v>
      </c>
      <c r="E17" s="1">
        <v>0</v>
      </c>
      <c r="F17" s="15">
        <f>SUM(Таблица24215[[#This Row],[N]:[Q]])</f>
        <v>0</v>
      </c>
    </row>
    <row r="18" spans="1:6" x14ac:dyDescent="0.25">
      <c r="A18" t="s">
        <v>135</v>
      </c>
      <c r="B18" t="s">
        <v>235</v>
      </c>
      <c r="C18" s="1">
        <v>0</v>
      </c>
      <c r="D18" s="6">
        <f>PRODUCT(Таблица24215[[#This Row],[N]]/91,100)</f>
        <v>0</v>
      </c>
      <c r="E18" s="1">
        <v>0</v>
      </c>
      <c r="F18" s="15">
        <f>SUM(Таблица24215[[#This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31" sqref="F31"/>
    </sheetView>
  </sheetViews>
  <sheetFormatPr defaultRowHeight="15" x14ac:dyDescent="0.25"/>
  <cols>
    <col min="1" max="1" width="21.7109375" customWidth="1"/>
    <col min="2" max="2" width="56.42578125" customWidth="1"/>
  </cols>
  <sheetData>
    <row r="1" spans="1:6" ht="18.75" x14ac:dyDescent="0.3">
      <c r="A1" s="14" t="s">
        <v>219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10</v>
      </c>
      <c r="B3" t="s">
        <v>11</v>
      </c>
      <c r="C3" s="1">
        <v>16</v>
      </c>
      <c r="D3" s="6">
        <f t="shared" ref="D3:D17" si="0">PRODUCT(100/47,C3)</f>
        <v>34.042553191489361</v>
      </c>
      <c r="E3" s="1">
        <v>120</v>
      </c>
      <c r="F3" s="7">
        <f>SUM(Таблица24213[[#This Row],[N]:[Q]])</f>
        <v>170.04255319148936</v>
      </c>
    </row>
    <row r="4" spans="1:6" ht="15.75" x14ac:dyDescent="0.25">
      <c r="A4" t="s">
        <v>22</v>
      </c>
      <c r="B4" t="s">
        <v>130</v>
      </c>
      <c r="C4" s="1">
        <v>14</v>
      </c>
      <c r="D4" s="6">
        <f t="shared" si="0"/>
        <v>29.787234042553191</v>
      </c>
      <c r="E4" s="1">
        <v>85</v>
      </c>
      <c r="F4" s="7">
        <f>SUM(Таблица24213[[#This Row],[N]:[Q]])</f>
        <v>128.78723404255319</v>
      </c>
    </row>
    <row r="5" spans="1:6" ht="15.75" x14ac:dyDescent="0.25">
      <c r="A5" t="s">
        <v>26</v>
      </c>
      <c r="B5" t="s">
        <v>27</v>
      </c>
      <c r="C5" s="1">
        <v>7</v>
      </c>
      <c r="D5" s="6">
        <f t="shared" si="0"/>
        <v>14.893617021276595</v>
      </c>
      <c r="E5" s="1">
        <v>42</v>
      </c>
      <c r="F5" s="7">
        <f>SUM(Таблица24213[[#This Row],[N]:[Q]])</f>
        <v>63.893617021276597</v>
      </c>
    </row>
    <row r="6" spans="1:6" ht="15.75" x14ac:dyDescent="0.25">
      <c r="A6" t="s">
        <v>16</v>
      </c>
      <c r="B6" t="s">
        <v>17</v>
      </c>
      <c r="C6" s="1">
        <v>9</v>
      </c>
      <c r="D6" s="6">
        <f t="shared" si="0"/>
        <v>19.148936170212764</v>
      </c>
      <c r="E6" s="1">
        <v>25</v>
      </c>
      <c r="F6" s="7">
        <f>SUM(Таблица24213[[#This Row],[N]:[Q]])</f>
        <v>53.148936170212764</v>
      </c>
    </row>
    <row r="7" spans="1:6" ht="15.75" x14ac:dyDescent="0.25">
      <c r="A7" t="s">
        <v>6</v>
      </c>
      <c r="B7" t="s">
        <v>7</v>
      </c>
      <c r="C7" s="1">
        <v>1</v>
      </c>
      <c r="D7" s="6">
        <f t="shared" si="0"/>
        <v>2.1276595744680851</v>
      </c>
      <c r="E7" s="1">
        <v>0</v>
      </c>
      <c r="F7" s="7">
        <f>SUM(Таблица24213[[#This Row],[N]:[Q]])</f>
        <v>3.1276595744680851</v>
      </c>
    </row>
    <row r="8" spans="1:6" ht="15.75" x14ac:dyDescent="0.25">
      <c r="A8" t="s">
        <v>14</v>
      </c>
      <c r="B8" t="s">
        <v>151</v>
      </c>
      <c r="C8" s="1">
        <v>0</v>
      </c>
      <c r="D8" s="6">
        <f t="shared" si="0"/>
        <v>0</v>
      </c>
      <c r="E8" s="1">
        <v>0</v>
      </c>
      <c r="F8" s="7">
        <f>SUM(Таблица24213[[#This Row],[N]:[Q]])</f>
        <v>0</v>
      </c>
    </row>
    <row r="9" spans="1:6" ht="15.75" x14ac:dyDescent="0.25">
      <c r="A9" t="s">
        <v>18</v>
      </c>
      <c r="B9" t="s">
        <v>19</v>
      </c>
      <c r="C9" s="1">
        <v>0</v>
      </c>
      <c r="D9" s="6">
        <f t="shared" si="0"/>
        <v>0</v>
      </c>
      <c r="E9" s="1">
        <v>0</v>
      </c>
      <c r="F9" s="7">
        <f>SUM(Таблица24213[[#This Row],[N]:[Q]])</f>
        <v>0</v>
      </c>
    </row>
    <row r="10" spans="1:6" ht="15.75" x14ac:dyDescent="0.25">
      <c r="A10" s="12" t="s">
        <v>207</v>
      </c>
      <c r="B10" t="s">
        <v>208</v>
      </c>
      <c r="C10" s="1">
        <v>0</v>
      </c>
      <c r="D10" s="6">
        <f t="shared" si="0"/>
        <v>0</v>
      </c>
      <c r="E10" s="1">
        <v>0</v>
      </c>
      <c r="F10" s="7">
        <f>SUM(Таблица24213[[#This Row],[N]:[Q]])</f>
        <v>0</v>
      </c>
    </row>
    <row r="11" spans="1:6" x14ac:dyDescent="0.25">
      <c r="A11" t="s">
        <v>108</v>
      </c>
      <c r="B11" t="s">
        <v>209</v>
      </c>
      <c r="C11" s="1">
        <v>0</v>
      </c>
      <c r="D11" s="6">
        <f t="shared" si="0"/>
        <v>0</v>
      </c>
      <c r="E11" s="1">
        <v>0</v>
      </c>
      <c r="F11" s="15">
        <f>SUM(Таблица24213[[#This Row],[N]:[Q]])</f>
        <v>0</v>
      </c>
    </row>
    <row r="12" spans="1:6" ht="15.75" x14ac:dyDescent="0.25">
      <c r="A12" t="s">
        <v>210</v>
      </c>
      <c r="B12" t="s">
        <v>211</v>
      </c>
      <c r="C12" s="1">
        <v>0</v>
      </c>
      <c r="D12" s="6">
        <f t="shared" si="0"/>
        <v>0</v>
      </c>
      <c r="E12" s="1">
        <v>0</v>
      </c>
      <c r="F12" s="7">
        <f>SUM(Таблица24213[[#This Row],[N]:[Q]])</f>
        <v>0</v>
      </c>
    </row>
    <row r="13" spans="1:6" ht="15.75" x14ac:dyDescent="0.25">
      <c r="A13" t="s">
        <v>212</v>
      </c>
      <c r="B13" t="s">
        <v>213</v>
      </c>
      <c r="C13" s="1">
        <v>0</v>
      </c>
      <c r="D13" s="6">
        <f t="shared" si="0"/>
        <v>0</v>
      </c>
      <c r="E13" s="1">
        <v>0</v>
      </c>
      <c r="F13" s="7">
        <f>SUM(Таблица24213[[#This Row],[N]:[Q]])</f>
        <v>0</v>
      </c>
    </row>
    <row r="14" spans="1:6" x14ac:dyDescent="0.25">
      <c r="A14" t="s">
        <v>142</v>
      </c>
      <c r="B14" t="s">
        <v>164</v>
      </c>
      <c r="C14" s="1">
        <v>0</v>
      </c>
      <c r="D14" s="6">
        <f t="shared" si="0"/>
        <v>0</v>
      </c>
      <c r="E14" s="1">
        <v>0</v>
      </c>
      <c r="F14" s="15">
        <f>SUM(Таблица24213[[#This Row],[N]:[Q]])</f>
        <v>0</v>
      </c>
    </row>
    <row r="15" spans="1:6" x14ac:dyDescent="0.25">
      <c r="A15" t="s">
        <v>214</v>
      </c>
      <c r="B15" t="s">
        <v>215</v>
      </c>
      <c r="C15" s="1">
        <v>0</v>
      </c>
      <c r="D15" s="6">
        <f t="shared" si="0"/>
        <v>0</v>
      </c>
      <c r="E15" s="1">
        <v>0</v>
      </c>
      <c r="F15" s="15">
        <f>SUM(Таблица24213[[#This Row],[N]:[Q]])</f>
        <v>0</v>
      </c>
    </row>
    <row r="16" spans="1:6" x14ac:dyDescent="0.25">
      <c r="A16" t="s">
        <v>216</v>
      </c>
      <c r="B16" t="s">
        <v>217</v>
      </c>
      <c r="C16" s="1">
        <v>0</v>
      </c>
      <c r="D16" s="6">
        <f t="shared" si="0"/>
        <v>0</v>
      </c>
      <c r="E16" s="1">
        <v>0</v>
      </c>
      <c r="F16" s="15">
        <f>SUM(Таблица24213[[#This Row],[N]:[Q]])</f>
        <v>0</v>
      </c>
    </row>
    <row r="17" spans="1:6" x14ac:dyDescent="0.25">
      <c r="A17" t="s">
        <v>201</v>
      </c>
      <c r="B17" t="s">
        <v>218</v>
      </c>
      <c r="C17" s="1">
        <v>0</v>
      </c>
      <c r="D17" s="6">
        <f t="shared" si="0"/>
        <v>0</v>
      </c>
      <c r="E17" s="1">
        <v>0</v>
      </c>
      <c r="F17" s="15">
        <f>SUM(Таблица24213[[#This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9" sqref="A9:B9"/>
    </sheetView>
  </sheetViews>
  <sheetFormatPr defaultRowHeight="15" x14ac:dyDescent="0.25"/>
  <cols>
    <col min="1" max="1" width="25.140625" style="28" customWidth="1"/>
    <col min="2" max="2" width="39" style="28" customWidth="1"/>
    <col min="3" max="16384" width="9.140625" style="28"/>
  </cols>
  <sheetData>
    <row r="1" spans="1:6" ht="18.75" x14ac:dyDescent="0.3">
      <c r="A1" s="14" t="s">
        <v>246</v>
      </c>
    </row>
    <row r="2" spans="1:6" x14ac:dyDescent="0.25">
      <c r="A2" s="28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.75" x14ac:dyDescent="0.25">
      <c r="A3" s="28" t="s">
        <v>10</v>
      </c>
      <c r="B3" s="28" t="s">
        <v>222</v>
      </c>
      <c r="C3" s="29">
        <v>58</v>
      </c>
      <c r="D3" s="30">
        <f>PRODUCT(Таблица24214[[#This Row],[N]]/110,100)</f>
        <v>52.72727272727272</v>
      </c>
      <c r="E3" s="29">
        <v>430</v>
      </c>
      <c r="F3" s="31">
        <f>SUM(Таблица24214[[#This Row],[N]:[Q]])</f>
        <v>540.72727272727275</v>
      </c>
    </row>
    <row r="4" spans="1:6" ht="15.75" x14ac:dyDescent="0.25">
      <c r="A4" s="28" t="s">
        <v>16</v>
      </c>
      <c r="B4" s="28" t="s">
        <v>223</v>
      </c>
      <c r="C4" s="29">
        <v>22</v>
      </c>
      <c r="D4" s="30">
        <f>PRODUCT(Таблица24214[[#This Row],[N]]/110,100)</f>
        <v>20</v>
      </c>
      <c r="E4" s="29">
        <v>114</v>
      </c>
      <c r="F4" s="31">
        <f>SUM(Таблица24214[[#This Row],[N]:[Q]])</f>
        <v>156</v>
      </c>
    </row>
    <row r="5" spans="1:6" ht="15.75" x14ac:dyDescent="0.25">
      <c r="A5" s="28" t="s">
        <v>26</v>
      </c>
      <c r="B5" s="28" t="s">
        <v>240</v>
      </c>
      <c r="C5" s="29">
        <v>13</v>
      </c>
      <c r="D5" s="30">
        <f>PRODUCT(Таблица24214[[#This Row],[N]]/110,100)</f>
        <v>11.818181818181818</v>
      </c>
      <c r="E5" s="29">
        <v>58</v>
      </c>
      <c r="F5" s="31">
        <f>SUM(Таблица24214[[#This Row],[N]:[Q]])</f>
        <v>82.818181818181813</v>
      </c>
    </row>
    <row r="6" spans="1:6" x14ac:dyDescent="0.25">
      <c r="A6" s="28" t="s">
        <v>12</v>
      </c>
      <c r="B6" s="28" t="s">
        <v>241</v>
      </c>
      <c r="C6" s="29">
        <v>16</v>
      </c>
      <c r="D6" s="30">
        <f>PRODUCT(Таблица24214[[#This Row],[N]]/110,100)</f>
        <v>14.545454545454545</v>
      </c>
      <c r="E6" s="29">
        <v>26</v>
      </c>
      <c r="F6" s="32">
        <f>SUM(Таблица24214[[#This Row],[N]:[Q]])</f>
        <v>56.545454545454547</v>
      </c>
    </row>
    <row r="7" spans="1:6" ht="15.75" x14ac:dyDescent="0.25">
      <c r="A7" s="28" t="s">
        <v>6</v>
      </c>
      <c r="B7" s="28" t="s">
        <v>103</v>
      </c>
      <c r="C7" s="29">
        <v>1</v>
      </c>
      <c r="D7" s="30">
        <f>PRODUCT(Таблица24214[[#This Row],[N]]/110,100)</f>
        <v>0.90909090909090906</v>
      </c>
      <c r="E7" s="29">
        <v>5</v>
      </c>
      <c r="F7" s="31">
        <f>SUM(Таблица24214[[#This Row],[N]:[Q]])</f>
        <v>6.9090909090909092</v>
      </c>
    </row>
    <row r="8" spans="1:6" ht="15.75" x14ac:dyDescent="0.25">
      <c r="A8" s="28" t="s">
        <v>142</v>
      </c>
      <c r="B8" s="28" t="s">
        <v>226</v>
      </c>
      <c r="C8" s="29">
        <v>0</v>
      </c>
      <c r="D8" s="30">
        <f>PRODUCT(Таблица24214[[#This Row],[N]]/110,100)</f>
        <v>0</v>
      </c>
      <c r="E8" s="29">
        <v>0</v>
      </c>
      <c r="F8" s="31">
        <f>SUM(Таблица24214[[#This Row],[N]:[Q]])</f>
        <v>0</v>
      </c>
    </row>
    <row r="9" spans="1:6" ht="15.75" x14ac:dyDescent="0.25">
      <c r="A9" s="28" t="s">
        <v>242</v>
      </c>
      <c r="B9" s="28" t="s">
        <v>243</v>
      </c>
      <c r="C9" s="29">
        <v>0</v>
      </c>
      <c r="D9" s="30">
        <f>PRODUCT(Таблица24214[[#This Row],[N]]/110,100)</f>
        <v>0</v>
      </c>
      <c r="E9" s="29">
        <v>0</v>
      </c>
      <c r="F9" s="31">
        <f>SUM(Таблица24214[[#This Row],[N]:[Q]])</f>
        <v>0</v>
      </c>
    </row>
    <row r="10" spans="1:6" ht="15.75" x14ac:dyDescent="0.25">
      <c r="A10" s="28" t="s">
        <v>22</v>
      </c>
      <c r="B10" s="28" t="s">
        <v>244</v>
      </c>
      <c r="C10" s="29">
        <v>0</v>
      </c>
      <c r="D10" s="30">
        <f>PRODUCT(Таблица24214[[#This Row],[N]]/110,100)</f>
        <v>0</v>
      </c>
      <c r="E10" s="29">
        <v>0</v>
      </c>
      <c r="F10" s="31">
        <f>SUM(Таблица24214[[#This Row],[N]:[Q]])</f>
        <v>0</v>
      </c>
    </row>
    <row r="11" spans="1:6" ht="15.75" x14ac:dyDescent="0.25">
      <c r="A11" s="28" t="s">
        <v>201</v>
      </c>
      <c r="B11" s="28" t="s">
        <v>245</v>
      </c>
      <c r="C11" s="29">
        <v>0</v>
      </c>
      <c r="D11" s="30">
        <f>PRODUCT(Таблица24214[[#This Row],[N]]/110,100)</f>
        <v>0</v>
      </c>
      <c r="E11" s="29">
        <v>0</v>
      </c>
      <c r="F11" s="31">
        <f>SUM(Таблица24214[[#This Row],[N]:[Q]])</f>
        <v>0</v>
      </c>
    </row>
    <row r="12" spans="1:6" ht="15.75" x14ac:dyDescent="0.25">
      <c r="A12" s="28" t="s">
        <v>111</v>
      </c>
      <c r="B12" s="28" t="s">
        <v>234</v>
      </c>
      <c r="C12" s="29">
        <v>0</v>
      </c>
      <c r="D12" s="30">
        <f>PRODUCT(Таблица24214[[#This Row],[N]]/110,100)</f>
        <v>0</v>
      </c>
      <c r="E12" s="29">
        <v>0</v>
      </c>
      <c r="F12" s="31">
        <f>SUM(Таблица24214[[#This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H13" sqref="H13"/>
    </sheetView>
  </sheetViews>
  <sheetFormatPr defaultRowHeight="15" x14ac:dyDescent="0.25"/>
  <cols>
    <col min="3" max="3" width="19.42578125" customWidth="1"/>
    <col min="4" max="4" width="66.85546875" customWidth="1"/>
  </cols>
  <sheetData>
    <row r="1" spans="1:8" ht="18.75" x14ac:dyDescent="0.3">
      <c r="A1" s="14" t="s">
        <v>206</v>
      </c>
      <c r="D1" s="25" t="s">
        <v>248</v>
      </c>
    </row>
    <row r="2" spans="1:8" x14ac:dyDescent="0.25">
      <c r="A2" t="s">
        <v>32</v>
      </c>
      <c r="B2" t="s">
        <v>3</v>
      </c>
      <c r="C2" t="s">
        <v>0</v>
      </c>
      <c r="D2" t="s">
        <v>1</v>
      </c>
      <c r="F2" t="s">
        <v>249</v>
      </c>
    </row>
    <row r="3" spans="1:8" x14ac:dyDescent="0.25">
      <c r="A3">
        <v>1</v>
      </c>
      <c r="B3" s="9">
        <v>3963.3489177489173</v>
      </c>
      <c r="C3" t="s">
        <v>10</v>
      </c>
      <c r="D3" t="s">
        <v>11</v>
      </c>
      <c r="F3" s="33">
        <f>PRODUCT(Таблица10[[#This Row],[R]]/7272,12)</f>
        <v>6.540179732258939</v>
      </c>
      <c r="G3">
        <v>4</v>
      </c>
    </row>
    <row r="4" spans="1:8" x14ac:dyDescent="0.25">
      <c r="A4">
        <v>2</v>
      </c>
      <c r="B4" s="9">
        <v>1114.6150072150072</v>
      </c>
      <c r="C4" t="s">
        <v>16</v>
      </c>
      <c r="D4" t="s">
        <v>17</v>
      </c>
      <c r="F4" s="33">
        <f>PRODUCT(Таблица10[[#This Row],[R]]/7272,12)</f>
        <v>1.8392986917739391</v>
      </c>
      <c r="G4" s="24">
        <v>3</v>
      </c>
      <c r="H4" s="24" t="s">
        <v>250</v>
      </c>
    </row>
    <row r="5" spans="1:8" x14ac:dyDescent="0.25">
      <c r="A5">
        <v>3</v>
      </c>
      <c r="B5" s="9">
        <v>989.12813852813849</v>
      </c>
      <c r="C5" t="s">
        <v>26</v>
      </c>
      <c r="D5" t="s">
        <v>27</v>
      </c>
      <c r="F5" s="33">
        <f>PRODUCT(Таблица10[[#This Row],[R]]/7272,12)</f>
        <v>1.6322246510365321</v>
      </c>
      <c r="G5" s="24">
        <v>3</v>
      </c>
      <c r="H5" s="24" t="s">
        <v>250</v>
      </c>
    </row>
    <row r="6" spans="1:8" x14ac:dyDescent="0.25">
      <c r="A6">
        <v>4</v>
      </c>
      <c r="B6" s="9">
        <v>606.72077922077938</v>
      </c>
      <c r="C6" t="s">
        <v>22</v>
      </c>
      <c r="D6" t="s">
        <v>180</v>
      </c>
      <c r="F6" s="33">
        <f>PRODUCT(Таблица10[[#This Row],[R]]/7272,12)</f>
        <v>1.0011894046547516</v>
      </c>
      <c r="G6" s="24">
        <v>1</v>
      </c>
      <c r="H6" s="24" t="s">
        <v>250</v>
      </c>
    </row>
    <row r="7" spans="1:8" x14ac:dyDescent="0.25">
      <c r="A7">
        <v>5</v>
      </c>
      <c r="B7" s="9">
        <v>191.66248196248196</v>
      </c>
      <c r="C7" t="s">
        <v>12</v>
      </c>
      <c r="D7" t="s">
        <v>13</v>
      </c>
      <c r="F7" s="33">
        <f>PRODUCT(Таблица10[[#This Row],[R]]/7272,12)</f>
        <v>0.31627472271036627</v>
      </c>
      <c r="G7" s="24">
        <v>1</v>
      </c>
      <c r="H7" s="24" t="s">
        <v>250</v>
      </c>
    </row>
    <row r="8" spans="1:8" x14ac:dyDescent="0.25">
      <c r="A8">
        <v>6</v>
      </c>
      <c r="B8" s="9">
        <v>172.5372294372294</v>
      </c>
      <c r="C8" t="s">
        <v>6</v>
      </c>
      <c r="D8" t="s">
        <v>7</v>
      </c>
      <c r="F8" s="33">
        <f>PRODUCT(Таблица10[[#This Row],[R]]/7272,12)</f>
        <v>0.28471490006143468</v>
      </c>
      <c r="G8" s="24">
        <v>1</v>
      </c>
      <c r="H8" s="24" t="s">
        <v>250</v>
      </c>
    </row>
    <row r="9" spans="1:8" x14ac:dyDescent="0.25">
      <c r="A9">
        <v>7</v>
      </c>
      <c r="B9" s="9">
        <v>137.10505050505051</v>
      </c>
      <c r="C9" t="s">
        <v>14</v>
      </c>
      <c r="D9" t="s">
        <v>15</v>
      </c>
      <c r="F9" s="33">
        <f>PRODUCT(Таблица10[[#This Row],[R]]/7272,12)</f>
        <v>0.22624595792912627</v>
      </c>
    </row>
    <row r="10" spans="1:8" x14ac:dyDescent="0.25">
      <c r="A10">
        <v>8</v>
      </c>
      <c r="B10" s="9">
        <v>49.6</v>
      </c>
      <c r="C10" t="s">
        <v>181</v>
      </c>
      <c r="D10" t="s">
        <v>182</v>
      </c>
      <c r="F10" s="33">
        <f>PRODUCT(Таблица10[[#This Row],[R]]/7272,12)</f>
        <v>8.1848184818481856E-2</v>
      </c>
    </row>
    <row r="11" spans="1:8" x14ac:dyDescent="0.25">
      <c r="A11">
        <v>9</v>
      </c>
      <c r="B11" s="9">
        <v>25.4</v>
      </c>
      <c r="C11" t="s">
        <v>183</v>
      </c>
      <c r="D11" t="s">
        <v>184</v>
      </c>
      <c r="F11" s="33">
        <f>PRODUCT(Таблица10[[#This Row],[R]]/7272,12)</f>
        <v>4.1914191419141912E-2</v>
      </c>
    </row>
    <row r="12" spans="1:8" x14ac:dyDescent="0.25">
      <c r="A12">
        <v>10</v>
      </c>
      <c r="B12" s="9">
        <v>22.570707070707073</v>
      </c>
      <c r="C12" t="s">
        <v>8</v>
      </c>
      <c r="D12" t="s">
        <v>9</v>
      </c>
      <c r="F12" s="33">
        <f>PRODUCT(Таблица10[[#This Row],[R]]/7272,12)</f>
        <v>3.7245391205787251E-2</v>
      </c>
    </row>
    <row r="42" spans="1:4" x14ac:dyDescent="0.25">
      <c r="A42">
        <v>38</v>
      </c>
      <c r="B42">
        <v>0</v>
      </c>
      <c r="C42" t="s">
        <v>119</v>
      </c>
      <c r="D42" t="s">
        <v>120</v>
      </c>
    </row>
    <row r="43" spans="1:4" x14ac:dyDescent="0.25">
      <c r="A43">
        <v>38</v>
      </c>
      <c r="B43">
        <v>0</v>
      </c>
      <c r="C43" t="s">
        <v>187</v>
      </c>
      <c r="D43" t="s">
        <v>188</v>
      </c>
    </row>
    <row r="44" spans="1:4" x14ac:dyDescent="0.25">
      <c r="A44">
        <v>38</v>
      </c>
      <c r="B44">
        <v>0</v>
      </c>
      <c r="C44" t="s">
        <v>104</v>
      </c>
      <c r="D44" t="s">
        <v>190</v>
      </c>
    </row>
    <row r="45" spans="1:4" x14ac:dyDescent="0.25">
      <c r="A45">
        <v>38</v>
      </c>
      <c r="B45">
        <v>0</v>
      </c>
      <c r="C45" t="s">
        <v>191</v>
      </c>
      <c r="D45" t="s">
        <v>192</v>
      </c>
    </row>
    <row r="46" spans="1:4" x14ac:dyDescent="0.25">
      <c r="A46">
        <v>38</v>
      </c>
      <c r="B46">
        <v>0</v>
      </c>
      <c r="C46" t="s">
        <v>158</v>
      </c>
      <c r="D46" t="s">
        <v>177</v>
      </c>
    </row>
    <row r="47" spans="1:4" x14ac:dyDescent="0.25">
      <c r="A47">
        <v>38</v>
      </c>
      <c r="B47">
        <v>0</v>
      </c>
      <c r="C47" t="s">
        <v>155</v>
      </c>
      <c r="D47" t="s">
        <v>174</v>
      </c>
    </row>
    <row r="48" spans="1:4" x14ac:dyDescent="0.25">
      <c r="A48">
        <v>38</v>
      </c>
      <c r="B48">
        <v>0</v>
      </c>
      <c r="C48" t="s">
        <v>142</v>
      </c>
      <c r="D48" t="s">
        <v>193</v>
      </c>
    </row>
    <row r="49" spans="1:4" x14ac:dyDescent="0.25">
      <c r="A49">
        <v>38</v>
      </c>
      <c r="B49">
        <v>0</v>
      </c>
      <c r="C49" t="s">
        <v>154</v>
      </c>
      <c r="D49" t="s">
        <v>173</v>
      </c>
    </row>
    <row r="50" spans="1:4" x14ac:dyDescent="0.25">
      <c r="A50">
        <v>38</v>
      </c>
      <c r="B50">
        <v>0</v>
      </c>
      <c r="C50" t="s">
        <v>106</v>
      </c>
      <c r="D50" t="s">
        <v>107</v>
      </c>
    </row>
    <row r="51" spans="1:4" x14ac:dyDescent="0.25">
      <c r="A51">
        <v>38</v>
      </c>
      <c r="B51">
        <v>0</v>
      </c>
      <c r="C51" t="s">
        <v>18</v>
      </c>
      <c r="D51" t="s">
        <v>19</v>
      </c>
    </row>
  </sheetData>
  <pageMargins left="0.25" right="0.25" top="0.75" bottom="0.75" header="0.3" footer="0.3"/>
  <pageSetup paperSize="9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3" sqref="B23"/>
    </sheetView>
  </sheetViews>
  <sheetFormatPr defaultRowHeight="15" x14ac:dyDescent="0.25"/>
  <cols>
    <col min="1" max="1" width="19.28515625" customWidth="1"/>
    <col min="2" max="2" width="31" customWidth="1"/>
  </cols>
  <sheetData>
    <row r="1" spans="1:6" ht="18.75" x14ac:dyDescent="0.3">
      <c r="A1" s="14" t="s">
        <v>40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x14ac:dyDescent="0.25">
      <c r="A3" t="s">
        <v>6</v>
      </c>
      <c r="B3" t="s">
        <v>7</v>
      </c>
      <c r="C3" s="3">
        <v>1.5</v>
      </c>
      <c r="D3" s="4">
        <f>PRODUCT(100,C3,1/SUM(Таблица2[N]))</f>
        <v>3.0303030303030307</v>
      </c>
      <c r="E3" s="3">
        <v>20</v>
      </c>
      <c r="F3" s="5">
        <f>SUM(Таблица2[[#This Row],[N]:[Q]])</f>
        <v>24.530303030303031</v>
      </c>
    </row>
    <row r="4" spans="1:6" x14ac:dyDescent="0.25">
      <c r="A4" t="s">
        <v>8</v>
      </c>
      <c r="B4" t="s">
        <v>9</v>
      </c>
      <c r="C4" s="3">
        <v>3.5</v>
      </c>
      <c r="D4" s="4">
        <f>PRODUCT(100,C4,1/SUM(Таблица2[N]))</f>
        <v>7.0707070707070709</v>
      </c>
      <c r="E4" s="3">
        <v>12</v>
      </c>
      <c r="F4" s="5">
        <f>SUM(Таблица2[[#This Row],[N]:[Q]])</f>
        <v>22.570707070707073</v>
      </c>
    </row>
    <row r="5" spans="1:6" x14ac:dyDescent="0.25">
      <c r="A5" t="s">
        <v>10</v>
      </c>
      <c r="B5" t="s">
        <v>11</v>
      </c>
      <c r="C5" s="3">
        <v>17</v>
      </c>
      <c r="D5" s="4">
        <f>PRODUCT(100,C5,1/SUM(Таблица2[N]))</f>
        <v>34.343434343434346</v>
      </c>
      <c r="E5" s="3">
        <v>118</v>
      </c>
      <c r="F5" s="5">
        <f>SUM(Таблица2[[#This Row],[N]:[Q]])</f>
        <v>169.34343434343435</v>
      </c>
    </row>
    <row r="6" spans="1:6" x14ac:dyDescent="0.25">
      <c r="A6" t="s">
        <v>12</v>
      </c>
      <c r="B6" t="s">
        <v>13</v>
      </c>
      <c r="C6" s="3">
        <v>0.5</v>
      </c>
      <c r="D6" s="4">
        <f>PRODUCT(100,C6,1/SUM(Таблица2[N]))</f>
        <v>1.0101010101010102</v>
      </c>
      <c r="E6" s="3">
        <v>0</v>
      </c>
      <c r="F6" s="5">
        <f>SUM(Таблица2[[#This Row],[N]:[Q]])</f>
        <v>1.5101010101010102</v>
      </c>
    </row>
    <row r="7" spans="1:6" x14ac:dyDescent="0.25">
      <c r="A7" t="s">
        <v>14</v>
      </c>
      <c r="B7" t="s">
        <v>15</v>
      </c>
      <c r="C7" s="3">
        <v>14</v>
      </c>
      <c r="D7" s="4">
        <f>PRODUCT(100,C7,1/SUM(Таблица2[N]))</f>
        <v>28.282828282828284</v>
      </c>
      <c r="E7" s="3">
        <v>88</v>
      </c>
      <c r="F7" s="5">
        <f>SUM(Таблица2[[#This Row],[N]:[Q]])</f>
        <v>130.28282828282829</v>
      </c>
    </row>
    <row r="8" spans="1:6" x14ac:dyDescent="0.25">
      <c r="A8" t="s">
        <v>16</v>
      </c>
      <c r="B8" t="s">
        <v>17</v>
      </c>
      <c r="C8" s="3">
        <v>7</v>
      </c>
      <c r="D8" s="4">
        <f>PRODUCT(100,C8,1/SUM(Таблица2[N]))</f>
        <v>14.141414141414142</v>
      </c>
      <c r="E8" s="3">
        <v>27</v>
      </c>
      <c r="F8" s="5">
        <f>SUM(Таблица2[[#This Row],[N]:[Q]])</f>
        <v>48.141414141414145</v>
      </c>
    </row>
    <row r="9" spans="1:6" x14ac:dyDescent="0.25">
      <c r="A9" t="s">
        <v>18</v>
      </c>
      <c r="B9" t="s">
        <v>19</v>
      </c>
      <c r="C9" s="3">
        <v>0</v>
      </c>
      <c r="D9" s="4">
        <f>PRODUCT(100,C9,1/SUM(Таблица2[N]))</f>
        <v>0</v>
      </c>
      <c r="E9" s="3">
        <v>0</v>
      </c>
      <c r="F9" s="5">
        <f>SUM(Таблица2[[#This Row],[N]:[Q]])</f>
        <v>0</v>
      </c>
    </row>
    <row r="10" spans="1:6" x14ac:dyDescent="0.25">
      <c r="A10" t="s">
        <v>20</v>
      </c>
      <c r="B10" t="s">
        <v>21</v>
      </c>
      <c r="C10" s="3">
        <v>0</v>
      </c>
      <c r="D10" s="4">
        <f>PRODUCT(100,C10,1/SUM(Таблица2[N]))</f>
        <v>0</v>
      </c>
      <c r="E10" s="3">
        <v>0</v>
      </c>
      <c r="F10" s="5">
        <f>SUM(Таблица2[[#This Row],[N]:[Q]])</f>
        <v>0</v>
      </c>
    </row>
    <row r="11" spans="1:6" x14ac:dyDescent="0.25">
      <c r="A11" t="s">
        <v>22</v>
      </c>
      <c r="B11" t="s">
        <v>23</v>
      </c>
      <c r="C11" s="3">
        <v>6</v>
      </c>
      <c r="D11" s="4">
        <f>PRODUCT(100,C11,1/SUM(Таблица2[N]))</f>
        <v>12.121212121212123</v>
      </c>
      <c r="E11" s="3">
        <v>1</v>
      </c>
      <c r="F11" s="5">
        <f>SUM(Таблица2[[#This Row],[N]:[Q]])</f>
        <v>19.121212121212125</v>
      </c>
    </row>
    <row r="12" spans="1:6" x14ac:dyDescent="0.25">
      <c r="A12" t="s">
        <v>24</v>
      </c>
      <c r="B12" t="s">
        <v>25</v>
      </c>
      <c r="C12" s="3">
        <v>0</v>
      </c>
      <c r="D12" s="4">
        <f>PRODUCT(100,C12,1/SUM(Таблица2[N]))</f>
        <v>0</v>
      </c>
      <c r="E12" s="3">
        <v>0</v>
      </c>
      <c r="F12" s="5">
        <f>SUM(Таблица2[[#This Row],[N]:[Q]])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1" sqref="A21"/>
    </sheetView>
  </sheetViews>
  <sheetFormatPr defaultRowHeight="15" x14ac:dyDescent="0.25"/>
  <cols>
    <col min="1" max="1" width="19.5703125" customWidth="1"/>
    <col min="2" max="2" width="26.5703125" customWidth="1"/>
  </cols>
  <sheetData>
    <row r="1" spans="1:6" ht="18.75" x14ac:dyDescent="0.3">
      <c r="A1" s="14" t="s">
        <v>39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6</v>
      </c>
      <c r="B3" t="s">
        <v>7</v>
      </c>
      <c r="C3" s="1">
        <v>9</v>
      </c>
      <c r="D3" s="6">
        <v>20</v>
      </c>
      <c r="E3" s="1">
        <v>24.5</v>
      </c>
      <c r="F3" s="7">
        <f>SUM(Таблица24[[#This Row],[N]:[Q]])</f>
        <v>53.5</v>
      </c>
    </row>
    <row r="4" spans="1:6" ht="15.75" x14ac:dyDescent="0.25">
      <c r="A4" t="s">
        <v>10</v>
      </c>
      <c r="B4" t="s">
        <v>11</v>
      </c>
      <c r="C4" s="1">
        <v>20</v>
      </c>
      <c r="D4" s="6">
        <v>44.444444444444443</v>
      </c>
      <c r="E4" s="1">
        <v>125</v>
      </c>
      <c r="F4" s="7">
        <f>SUM(Таблица24[[#This Row],[N]:[Q]])</f>
        <v>189.44444444444446</v>
      </c>
    </row>
    <row r="5" spans="1:6" ht="15.75" x14ac:dyDescent="0.25">
      <c r="A5" t="s">
        <v>12</v>
      </c>
      <c r="B5" t="s">
        <v>13</v>
      </c>
      <c r="C5" s="1">
        <v>0</v>
      </c>
      <c r="D5" s="6">
        <v>0</v>
      </c>
      <c r="E5" s="1">
        <v>0</v>
      </c>
      <c r="F5" s="7">
        <f>SUM(Таблица24[[#This Row],[N]:[Q]])</f>
        <v>0</v>
      </c>
    </row>
    <row r="6" spans="1:6" ht="15.75" x14ac:dyDescent="0.25">
      <c r="A6" t="s">
        <v>14</v>
      </c>
      <c r="B6" t="s">
        <v>15</v>
      </c>
      <c r="C6" s="1">
        <v>1</v>
      </c>
      <c r="D6" s="6">
        <v>2.2222222222222223</v>
      </c>
      <c r="E6" s="1">
        <v>1</v>
      </c>
      <c r="F6" s="7">
        <f>SUM(Таблица24[[#This Row],[N]:[Q]])</f>
        <v>4.2222222222222223</v>
      </c>
    </row>
    <row r="7" spans="1:6" ht="15.75" x14ac:dyDescent="0.25">
      <c r="A7" t="s">
        <v>16</v>
      </c>
      <c r="B7" t="s">
        <v>17</v>
      </c>
      <c r="C7" s="1">
        <v>9</v>
      </c>
      <c r="D7" s="6">
        <v>20</v>
      </c>
      <c r="E7" s="1">
        <v>46</v>
      </c>
      <c r="F7" s="7">
        <f>SUM(Таблица24[[#This Row],[N]:[Q]])</f>
        <v>75</v>
      </c>
    </row>
    <row r="8" spans="1:6" ht="15.75" x14ac:dyDescent="0.25">
      <c r="A8" t="s">
        <v>26</v>
      </c>
      <c r="B8" t="s">
        <v>27</v>
      </c>
      <c r="C8" s="1">
        <v>6</v>
      </c>
      <c r="D8" s="6">
        <v>13.333333333333334</v>
      </c>
      <c r="E8" s="1">
        <v>9</v>
      </c>
      <c r="F8" s="7">
        <f>SUM(Таблица24[[#This Row],[N]:[Q]])</f>
        <v>28.333333333333336</v>
      </c>
    </row>
    <row r="9" spans="1:6" ht="15.75" x14ac:dyDescent="0.25">
      <c r="A9" t="s">
        <v>28</v>
      </c>
      <c r="B9" t="s">
        <v>29</v>
      </c>
      <c r="C9" s="1">
        <v>0</v>
      </c>
      <c r="D9" s="6">
        <v>0</v>
      </c>
      <c r="E9" s="1">
        <v>0</v>
      </c>
      <c r="F9" s="7">
        <f>SUM(Таблица24[[#This Row],[N]:[Q]])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5" x14ac:dyDescent="0.25"/>
  <cols>
    <col min="1" max="1" width="19.5703125" customWidth="1"/>
    <col min="2" max="2" width="35" customWidth="1"/>
  </cols>
  <sheetData>
    <row r="1" spans="1:6" ht="18.75" x14ac:dyDescent="0.3">
      <c r="A1" s="14" t="s">
        <v>41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6</v>
      </c>
      <c r="B3" t="s">
        <v>7</v>
      </c>
      <c r="C3" s="1">
        <v>2</v>
      </c>
      <c r="D3" s="6">
        <v>2.5974025974025974</v>
      </c>
      <c r="E3" s="1">
        <v>6.5</v>
      </c>
      <c r="F3" s="7">
        <v>11.097402597402597</v>
      </c>
    </row>
    <row r="4" spans="1:6" ht="15.75" x14ac:dyDescent="0.25">
      <c r="A4" t="s">
        <v>10</v>
      </c>
      <c r="B4" t="s">
        <v>11</v>
      </c>
      <c r="C4" s="1">
        <v>47</v>
      </c>
      <c r="D4" s="6">
        <v>61.038961038961034</v>
      </c>
      <c r="E4" s="1">
        <v>231</v>
      </c>
      <c r="F4" s="7">
        <v>339.03896103896102</v>
      </c>
    </row>
    <row r="5" spans="1:6" ht="15.75" x14ac:dyDescent="0.25">
      <c r="A5" t="s">
        <v>12</v>
      </c>
      <c r="B5" t="s">
        <v>13</v>
      </c>
      <c r="C5" s="1">
        <v>0</v>
      </c>
      <c r="D5" s="6">
        <v>0</v>
      </c>
      <c r="E5" s="1">
        <v>0</v>
      </c>
      <c r="F5" s="7">
        <v>0</v>
      </c>
    </row>
    <row r="6" spans="1:6" ht="15.75" x14ac:dyDescent="0.25">
      <c r="A6" s="13" t="s">
        <v>16</v>
      </c>
      <c r="B6" t="s">
        <v>17</v>
      </c>
      <c r="C6" s="1">
        <v>12</v>
      </c>
      <c r="D6" s="6">
        <v>15.584415584415584</v>
      </c>
      <c r="E6" s="1">
        <v>58</v>
      </c>
      <c r="F6" s="7">
        <v>85.584415584415581</v>
      </c>
    </row>
    <row r="7" spans="1:6" ht="15.75" x14ac:dyDescent="0.25">
      <c r="A7" t="s">
        <v>18</v>
      </c>
      <c r="B7" t="s">
        <v>19</v>
      </c>
      <c r="C7" s="1">
        <v>0</v>
      </c>
      <c r="D7" s="6">
        <v>0</v>
      </c>
      <c r="E7" s="1">
        <v>0</v>
      </c>
      <c r="F7" s="7">
        <v>0</v>
      </c>
    </row>
    <row r="8" spans="1:6" ht="15.75" x14ac:dyDescent="0.25">
      <c r="A8" t="s">
        <v>22</v>
      </c>
      <c r="B8" t="s">
        <v>203</v>
      </c>
      <c r="C8" s="1">
        <v>12</v>
      </c>
      <c r="D8" s="6">
        <v>15.584415584415584</v>
      </c>
      <c r="E8" s="1">
        <v>38</v>
      </c>
      <c r="F8" s="7">
        <v>60.987012987012989</v>
      </c>
    </row>
    <row r="9" spans="1:6" ht="15.75" x14ac:dyDescent="0.25">
      <c r="A9" t="s">
        <v>26</v>
      </c>
      <c r="B9" t="s">
        <v>27</v>
      </c>
      <c r="C9" s="1">
        <v>4</v>
      </c>
      <c r="D9" s="6">
        <v>5.1948051948051948</v>
      </c>
      <c r="E9" s="1">
        <v>11</v>
      </c>
      <c r="F9" s="7">
        <v>20.194805194805195</v>
      </c>
    </row>
    <row r="10" spans="1:6" ht="15.75" x14ac:dyDescent="0.25">
      <c r="A10" t="s">
        <v>28</v>
      </c>
      <c r="B10" t="s">
        <v>38</v>
      </c>
      <c r="C10" s="1">
        <v>0</v>
      </c>
      <c r="D10" s="6">
        <v>0</v>
      </c>
      <c r="E10" s="1">
        <v>0</v>
      </c>
      <c r="F10" s="7">
        <v>0</v>
      </c>
    </row>
    <row r="11" spans="1:6" ht="15.75" x14ac:dyDescent="0.25">
      <c r="A11" t="s">
        <v>34</v>
      </c>
      <c r="B11" t="s">
        <v>35</v>
      </c>
      <c r="C11" s="1">
        <v>0</v>
      </c>
      <c r="D11" s="6">
        <v>0</v>
      </c>
      <c r="E11" s="1">
        <v>0</v>
      </c>
      <c r="F11" s="7">
        <v>0</v>
      </c>
    </row>
    <row r="19" spans="5:8" x14ac:dyDescent="0.25">
      <c r="E19">
        <v>77</v>
      </c>
      <c r="H19" s="9">
        <v>2.5974025974025974</v>
      </c>
    </row>
    <row r="20" spans="5:8" x14ac:dyDescent="0.25">
      <c r="H20" s="9">
        <v>61.038961038961034</v>
      </c>
    </row>
    <row r="21" spans="5:8" x14ac:dyDescent="0.25">
      <c r="H21" s="9">
        <v>0</v>
      </c>
    </row>
    <row r="22" spans="5:8" x14ac:dyDescent="0.25">
      <c r="H22" s="9">
        <v>15.584415584415584</v>
      </c>
    </row>
    <row r="23" spans="5:8" x14ac:dyDescent="0.25">
      <c r="H23" s="9">
        <v>0</v>
      </c>
    </row>
    <row r="24" spans="5:8" x14ac:dyDescent="0.25">
      <c r="H24" s="9">
        <v>15.584415584415584</v>
      </c>
    </row>
    <row r="25" spans="5:8" x14ac:dyDescent="0.25">
      <c r="H25" s="9">
        <v>5.1948051948051948</v>
      </c>
    </row>
    <row r="26" spans="5:8" x14ac:dyDescent="0.25">
      <c r="H26" s="9">
        <v>0</v>
      </c>
    </row>
    <row r="27" spans="5:8" x14ac:dyDescent="0.25">
      <c r="H27" s="9"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3" sqref="A23"/>
    </sheetView>
  </sheetViews>
  <sheetFormatPr defaultRowHeight="15" x14ac:dyDescent="0.25"/>
  <cols>
    <col min="1" max="1" width="34.7109375" customWidth="1"/>
    <col min="2" max="2" width="36.140625" customWidth="1"/>
    <col min="14" max="14" width="24.28515625" customWidth="1"/>
  </cols>
  <sheetData>
    <row r="1" spans="1:6" ht="18.75" x14ac:dyDescent="0.3">
      <c r="A1" s="14" t="s">
        <v>42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43</v>
      </c>
      <c r="B3" t="s">
        <v>44</v>
      </c>
      <c r="C3" s="1">
        <v>11</v>
      </c>
      <c r="D3" s="6">
        <f>PRODUCT(C3,100/SUM(Таблица2426[N]))</f>
        <v>5.2380952380952381</v>
      </c>
      <c r="E3" s="1">
        <v>7.5</v>
      </c>
      <c r="F3" s="7">
        <f>SUM(Таблица2426[[#This Row],[N]:[Q]])</f>
        <v>23.738095238095237</v>
      </c>
    </row>
    <row r="4" spans="1:6" ht="15.75" x14ac:dyDescent="0.25">
      <c r="A4" t="s">
        <v>45</v>
      </c>
      <c r="B4" t="s">
        <v>46</v>
      </c>
      <c r="C4" s="1">
        <v>2</v>
      </c>
      <c r="D4" s="6">
        <f>PRODUCT(C4,100/SUM(Таблица2426[N]))</f>
        <v>0.95238095238095233</v>
      </c>
      <c r="E4" s="1">
        <v>90</v>
      </c>
      <c r="F4" s="7">
        <f>SUM(Таблица2426[[#This Row],[N]:[Q]])</f>
        <v>92.952380952380949</v>
      </c>
    </row>
    <row r="5" spans="1:6" ht="15.75" x14ac:dyDescent="0.25">
      <c r="A5" t="s">
        <v>47</v>
      </c>
      <c r="B5" t="s">
        <v>11</v>
      </c>
      <c r="C5" s="1">
        <v>9</v>
      </c>
      <c r="D5" s="6">
        <f>PRODUCT(C5,100/SUM(Таблица2426[N]))</f>
        <v>4.2857142857142856</v>
      </c>
      <c r="E5" s="1">
        <v>260</v>
      </c>
      <c r="F5" s="7">
        <f>SUM(Таблица2426[[#This Row],[N]:[Q]])</f>
        <v>273.28571428571428</v>
      </c>
    </row>
    <row r="6" spans="1:6" ht="15.75" x14ac:dyDescent="0.25">
      <c r="A6" s="13" t="s">
        <v>48</v>
      </c>
      <c r="B6" t="s">
        <v>49</v>
      </c>
      <c r="C6" s="1">
        <v>6</v>
      </c>
      <c r="D6" s="6">
        <f>PRODUCT(C6,100/SUM(Таблица2426[N]))</f>
        <v>2.8571428571428568</v>
      </c>
      <c r="E6" s="1">
        <v>9</v>
      </c>
      <c r="F6" s="7">
        <f>SUM(Таблица2426[[#This Row],[N]:[Q]])</f>
        <v>17.857142857142858</v>
      </c>
    </row>
    <row r="7" spans="1:6" ht="15.75" x14ac:dyDescent="0.25">
      <c r="A7" s="12" t="s">
        <v>50</v>
      </c>
      <c r="B7" t="s">
        <v>51</v>
      </c>
      <c r="C7" s="1">
        <v>6</v>
      </c>
      <c r="D7" s="6">
        <f>PRODUCT(C7,100/SUM(Таблица2426[N]))</f>
        <v>2.8571428571428568</v>
      </c>
      <c r="E7" s="1">
        <v>18</v>
      </c>
      <c r="F7" s="7">
        <f>SUM(Таблица2426[[#This Row],[N]:[Q]])</f>
        <v>26.857142857142858</v>
      </c>
    </row>
    <row r="8" spans="1:6" ht="15.75" x14ac:dyDescent="0.25">
      <c r="A8" t="s">
        <v>52</v>
      </c>
      <c r="B8" t="s">
        <v>17</v>
      </c>
      <c r="C8" s="1">
        <v>7</v>
      </c>
      <c r="D8" s="6">
        <f>PRODUCT(C8,100/SUM(Таблица2426[N]))</f>
        <v>3.333333333333333</v>
      </c>
      <c r="E8" s="1">
        <v>30</v>
      </c>
      <c r="F8" s="7">
        <f>SUM(Таблица2426[[#This Row],[N]:[Q]])</f>
        <v>40.333333333333329</v>
      </c>
    </row>
    <row r="9" spans="1:6" ht="15.75" x14ac:dyDescent="0.25">
      <c r="A9" t="s">
        <v>53</v>
      </c>
      <c r="B9" t="s">
        <v>54</v>
      </c>
      <c r="C9" s="1">
        <v>6</v>
      </c>
      <c r="D9" s="6">
        <f>PRODUCT(C9,100/SUM(Таблица2426[N]))</f>
        <v>2.8571428571428568</v>
      </c>
      <c r="E9" s="1">
        <v>4.5</v>
      </c>
      <c r="F9" s="7">
        <f>SUM(Таблица2426[[#This Row],[N]:[Q]])</f>
        <v>13.357142857142858</v>
      </c>
    </row>
    <row r="10" spans="1:6" ht="15.75" x14ac:dyDescent="0.25">
      <c r="A10" t="s">
        <v>55</v>
      </c>
      <c r="B10" t="s">
        <v>56</v>
      </c>
      <c r="C10" s="1">
        <v>3</v>
      </c>
      <c r="D10" s="6">
        <f>PRODUCT(C10,100/SUM(Таблица2426[N]))</f>
        <v>1.4285714285714284</v>
      </c>
      <c r="E10" s="1">
        <v>4.5</v>
      </c>
      <c r="F10" s="7">
        <f>SUM(Таблица2426[[#This Row],[N]:[Q]])</f>
        <v>8.9285714285714288</v>
      </c>
    </row>
    <row r="11" spans="1:6" ht="15.75" x14ac:dyDescent="0.25">
      <c r="A11" t="s">
        <v>57</v>
      </c>
      <c r="B11" t="s">
        <v>58</v>
      </c>
      <c r="C11" s="1">
        <v>28</v>
      </c>
      <c r="D11" s="6">
        <f>PRODUCT(C11,100/SUM(Таблица2426[N]))</f>
        <v>13.333333333333332</v>
      </c>
      <c r="E11" s="1">
        <v>360</v>
      </c>
      <c r="F11" s="7">
        <f>SUM(Таблица2426[[#This Row],[N]:[Q]])</f>
        <v>401.33333333333331</v>
      </c>
    </row>
    <row r="12" spans="1:6" ht="15.75" x14ac:dyDescent="0.25">
      <c r="A12" t="s">
        <v>59</v>
      </c>
      <c r="B12" t="s">
        <v>60</v>
      </c>
      <c r="C12" s="1">
        <v>2</v>
      </c>
      <c r="D12" s="6">
        <f>PRODUCT(C12,100/SUM(Таблица2426[N]))</f>
        <v>0.95238095238095233</v>
      </c>
      <c r="E12" s="1">
        <v>90</v>
      </c>
      <c r="F12" s="7">
        <f>SUM(Таблица2426[[#This Row],[N]:[Q]])</f>
        <v>92.952380952380949</v>
      </c>
    </row>
    <row r="13" spans="1:6" x14ac:dyDescent="0.25">
      <c r="A13" t="s">
        <v>61</v>
      </c>
      <c r="B13" t="s">
        <v>62</v>
      </c>
      <c r="C13" s="1">
        <v>1</v>
      </c>
      <c r="D13" s="6">
        <f>PRODUCT(C13,100/SUM(Таблица2426[N]))</f>
        <v>0.47619047619047616</v>
      </c>
      <c r="E13" s="1">
        <v>6</v>
      </c>
      <c r="F13" s="15">
        <f>SUM(Таблица2426[[#This Row],[N]:[Q]])</f>
        <v>7.4761904761904763</v>
      </c>
    </row>
    <row r="14" spans="1:6" x14ac:dyDescent="0.25">
      <c r="A14" t="s">
        <v>63</v>
      </c>
      <c r="B14" t="s">
        <v>64</v>
      </c>
      <c r="C14" s="1">
        <v>3</v>
      </c>
      <c r="D14" s="6">
        <f>PRODUCT(C14,100/SUM(Таблица2426[N]))</f>
        <v>1.4285714285714284</v>
      </c>
      <c r="E14" s="1">
        <v>12</v>
      </c>
      <c r="F14" s="15">
        <f>SUM(Таблица2426[[#This Row],[N]:[Q]])</f>
        <v>16.428571428571431</v>
      </c>
    </row>
    <row r="15" spans="1:6" x14ac:dyDescent="0.25">
      <c r="A15" t="s">
        <v>65</v>
      </c>
      <c r="B15" t="s">
        <v>66</v>
      </c>
      <c r="C15" s="1">
        <v>2</v>
      </c>
      <c r="D15" s="6">
        <f>PRODUCT(C15,100/SUM(Таблица2426[N]))</f>
        <v>0.95238095238095233</v>
      </c>
      <c r="E15" s="1">
        <v>18</v>
      </c>
      <c r="F15" s="15">
        <f>SUM(Таблица2426[[#This Row],[N]:[Q]])</f>
        <v>20.952380952380953</v>
      </c>
    </row>
    <row r="16" spans="1:6" x14ac:dyDescent="0.25">
      <c r="A16" t="s">
        <v>67</v>
      </c>
      <c r="B16" s="12" t="s">
        <v>68</v>
      </c>
      <c r="C16" s="1">
        <v>6</v>
      </c>
      <c r="D16" s="6">
        <f>PRODUCT(C16,100/SUM(Таблица2426[N]))</f>
        <v>2.8571428571428568</v>
      </c>
      <c r="E16" s="1">
        <v>0</v>
      </c>
      <c r="F16" s="15">
        <f>SUM(Таблица2426[[#This Row],[N]:[Q]])</f>
        <v>8.8571428571428577</v>
      </c>
    </row>
    <row r="17" spans="1:6" x14ac:dyDescent="0.25">
      <c r="A17" t="s">
        <v>69</v>
      </c>
      <c r="B17" t="s">
        <v>70</v>
      </c>
      <c r="C17" s="1">
        <v>4</v>
      </c>
      <c r="D17" s="6">
        <f>PRODUCT(C17,100/SUM(Таблица2426[N]))</f>
        <v>1.9047619047619047</v>
      </c>
      <c r="E17" s="1">
        <v>0</v>
      </c>
      <c r="F17" s="15">
        <f>SUM(Таблица2426[[#This Row],[N]:[Q]])</f>
        <v>5.9047619047619051</v>
      </c>
    </row>
    <row r="18" spans="1:6" x14ac:dyDescent="0.25">
      <c r="A18" t="s">
        <v>71</v>
      </c>
      <c r="B18" t="s">
        <v>72</v>
      </c>
      <c r="C18" s="1">
        <v>11</v>
      </c>
      <c r="D18" s="6">
        <f>PRODUCT(C18,100/SUM(Таблица2426[N]))</f>
        <v>5.2380952380952381</v>
      </c>
      <c r="E18" s="1">
        <v>40</v>
      </c>
      <c r="F18" s="15">
        <f>SUM(Таблица2426[[#This Row],[N]:[Q]])</f>
        <v>56.238095238095241</v>
      </c>
    </row>
    <row r="19" spans="1:6" x14ac:dyDescent="0.25">
      <c r="A19" t="s">
        <v>73</v>
      </c>
      <c r="B19" t="s">
        <v>74</v>
      </c>
      <c r="C19" s="1">
        <v>4</v>
      </c>
      <c r="D19" s="6">
        <f>PRODUCT(C19,100/SUM(Таблица2426[N]))</f>
        <v>1.9047619047619047</v>
      </c>
      <c r="E19" s="1">
        <v>0</v>
      </c>
      <c r="F19" s="15">
        <f>SUM(Таблица2426[[#This Row],[N]:[Q]])</f>
        <v>5.9047619047619051</v>
      </c>
    </row>
    <row r="20" spans="1:6" x14ac:dyDescent="0.25">
      <c r="A20" t="s">
        <v>75</v>
      </c>
      <c r="B20" t="s">
        <v>76</v>
      </c>
      <c r="C20" s="1">
        <v>10</v>
      </c>
      <c r="D20" s="6">
        <f>PRODUCT(C20,100/SUM(Таблица2426[N]))</f>
        <v>4.7619047619047619</v>
      </c>
      <c r="E20" s="1">
        <v>0</v>
      </c>
      <c r="F20" s="15">
        <f>SUM(Таблица2426[[#This Row],[N]:[Q]])</f>
        <v>14.761904761904763</v>
      </c>
    </row>
    <row r="21" spans="1:6" x14ac:dyDescent="0.25">
      <c r="A21" t="s">
        <v>77</v>
      </c>
      <c r="B21" t="s">
        <v>78</v>
      </c>
      <c r="C21" s="1">
        <v>2</v>
      </c>
      <c r="D21" s="6">
        <f>PRODUCT(C21,100/SUM(Таблица2426[N]))</f>
        <v>0.95238095238095233</v>
      </c>
      <c r="E21" s="1">
        <v>40</v>
      </c>
      <c r="F21" s="15">
        <f>SUM(Таблица2426[[#This Row],[N]:[Q]])</f>
        <v>42.952380952380949</v>
      </c>
    </row>
    <row r="22" spans="1:6" x14ac:dyDescent="0.25">
      <c r="A22" t="s">
        <v>79</v>
      </c>
      <c r="B22" t="s">
        <v>80</v>
      </c>
      <c r="C22" s="1">
        <v>4</v>
      </c>
      <c r="D22" s="6">
        <f>PRODUCT(C22,100/SUM(Таблица2426[N]))</f>
        <v>1.9047619047619047</v>
      </c>
      <c r="E22" s="1">
        <v>0</v>
      </c>
      <c r="F22" s="15">
        <f>SUM(Таблица2426[[#This Row],[N]:[Q]])</f>
        <v>5.9047619047619051</v>
      </c>
    </row>
    <row r="23" spans="1:6" x14ac:dyDescent="0.25">
      <c r="A23" t="s">
        <v>81</v>
      </c>
      <c r="B23" t="s">
        <v>23</v>
      </c>
      <c r="C23" s="1">
        <v>3</v>
      </c>
      <c r="D23" s="6">
        <f>PRODUCT(C23,100/SUM(Таблица2426[N]))</f>
        <v>1.4285714285714284</v>
      </c>
      <c r="E23" s="1">
        <v>0</v>
      </c>
      <c r="F23" s="15">
        <f>SUM(Таблица2426[[#This Row],[N]:[Q]])</f>
        <v>4.4285714285714288</v>
      </c>
    </row>
    <row r="24" spans="1:6" x14ac:dyDescent="0.25">
      <c r="A24" t="s">
        <v>82</v>
      </c>
      <c r="B24" t="s">
        <v>83</v>
      </c>
      <c r="C24" s="1">
        <v>6</v>
      </c>
      <c r="D24" s="6">
        <f>PRODUCT(C24,100/SUM(Таблица2426[N]))</f>
        <v>2.8571428571428568</v>
      </c>
      <c r="E24" s="1">
        <v>18</v>
      </c>
      <c r="F24" s="15">
        <f>SUM(Таблица2426[[#This Row],[N]:[Q]])</f>
        <v>26.857142857142858</v>
      </c>
    </row>
    <row r="25" spans="1:6" x14ac:dyDescent="0.25">
      <c r="A25" t="s">
        <v>84</v>
      </c>
      <c r="B25" t="s">
        <v>85</v>
      </c>
      <c r="C25" s="1">
        <v>5</v>
      </c>
      <c r="D25" s="6">
        <f>PRODUCT(C25,100/SUM(Таблица2426[N]))</f>
        <v>2.3809523809523809</v>
      </c>
      <c r="E25" s="1">
        <v>31.5</v>
      </c>
      <c r="F25" s="15">
        <f>SUM(Таблица2426[[#This Row],[N]:[Q]])</f>
        <v>38.88095238095238</v>
      </c>
    </row>
    <row r="26" spans="1:6" x14ac:dyDescent="0.25">
      <c r="A26" t="s">
        <v>86</v>
      </c>
      <c r="B26" t="s">
        <v>87</v>
      </c>
      <c r="C26" s="1">
        <v>2</v>
      </c>
      <c r="D26" s="6">
        <f>PRODUCT(C26,100/SUM(Таблица2426[N]))</f>
        <v>0.95238095238095233</v>
      </c>
      <c r="E26" s="1">
        <v>15</v>
      </c>
      <c r="F26" s="15">
        <f>SUM(Таблица2426[[#This Row],[N]:[Q]])</f>
        <v>17.952380952380953</v>
      </c>
    </row>
    <row r="27" spans="1:6" x14ac:dyDescent="0.25">
      <c r="A27" t="s">
        <v>88</v>
      </c>
      <c r="B27" t="s">
        <v>89</v>
      </c>
      <c r="C27" s="1">
        <v>12</v>
      </c>
      <c r="D27" s="6">
        <f>PRODUCT(C27,100/SUM(Таблица2426[N]))</f>
        <v>5.7142857142857135</v>
      </c>
      <c r="E27" s="1">
        <v>225</v>
      </c>
      <c r="F27" s="15">
        <f>SUM(Таблица2426[[#This Row],[N]:[Q]])</f>
        <v>242.71428571428572</v>
      </c>
    </row>
    <row r="28" spans="1:6" x14ac:dyDescent="0.25">
      <c r="A28" t="s">
        <v>90</v>
      </c>
      <c r="B28" t="s">
        <v>91</v>
      </c>
      <c r="C28" s="1">
        <v>4</v>
      </c>
      <c r="D28" s="6">
        <f>PRODUCT(C28,100/SUM(Таблица2426[N]))</f>
        <v>1.9047619047619047</v>
      </c>
      <c r="E28" s="1">
        <v>115</v>
      </c>
      <c r="F28" s="15">
        <f>SUM(Таблица2426[[#This Row],[N]:[Q]])</f>
        <v>120.9047619047619</v>
      </c>
    </row>
    <row r="29" spans="1:6" x14ac:dyDescent="0.25">
      <c r="A29" t="s">
        <v>92</v>
      </c>
      <c r="B29" t="s">
        <v>93</v>
      </c>
      <c r="C29" s="1">
        <v>14</v>
      </c>
      <c r="D29" s="6">
        <f>PRODUCT(C29,100/SUM(Таблица2426[N]))</f>
        <v>6.6666666666666661</v>
      </c>
      <c r="E29" s="1">
        <v>55.5</v>
      </c>
      <c r="F29" s="15">
        <f>SUM(Таблица2426[[#This Row],[N]:[Q]])</f>
        <v>76.166666666666657</v>
      </c>
    </row>
    <row r="30" spans="1:6" x14ac:dyDescent="0.25">
      <c r="A30" t="s">
        <v>94</v>
      </c>
      <c r="B30" t="s">
        <v>95</v>
      </c>
      <c r="C30" s="1">
        <v>26</v>
      </c>
      <c r="D30" s="6">
        <f>PRODUCT(C30,100/SUM(Таблица2426[N]))</f>
        <v>12.38095238095238</v>
      </c>
      <c r="E30" s="1">
        <v>94.5</v>
      </c>
      <c r="F30" s="15">
        <f>SUM(Таблица2426[[#This Row],[N]:[Q]])</f>
        <v>132.88095238095238</v>
      </c>
    </row>
    <row r="31" spans="1:6" x14ac:dyDescent="0.25">
      <c r="A31" t="s">
        <v>96</v>
      </c>
      <c r="B31" t="s">
        <v>97</v>
      </c>
      <c r="C31" s="1">
        <v>2</v>
      </c>
      <c r="D31" s="6">
        <f>PRODUCT(C31,100/SUM(Таблица2426[N]))</f>
        <v>0.95238095238095233</v>
      </c>
      <c r="E31" s="1">
        <v>75</v>
      </c>
      <c r="F31" s="15">
        <f>SUM(Таблица2426[[#This Row],[N]:[Q]])</f>
        <v>77.952380952380949</v>
      </c>
    </row>
    <row r="32" spans="1:6" x14ac:dyDescent="0.25">
      <c r="A32" t="s">
        <v>98</v>
      </c>
      <c r="B32" t="s">
        <v>99</v>
      </c>
      <c r="C32" s="1">
        <v>6</v>
      </c>
      <c r="D32" s="6">
        <f>PRODUCT(C32,100/SUM(Таблица2426[N]))</f>
        <v>2.8571428571428568</v>
      </c>
      <c r="E32" s="1">
        <v>0</v>
      </c>
      <c r="F32" s="15">
        <f>SUM(Таблица2426[[#This Row],[N]:[Q]])</f>
        <v>8.8571428571428577</v>
      </c>
    </row>
    <row r="33" spans="1:6" x14ac:dyDescent="0.25">
      <c r="A33" t="s">
        <v>100</v>
      </c>
      <c r="B33" t="s">
        <v>101</v>
      </c>
      <c r="C33" s="1">
        <v>3</v>
      </c>
      <c r="D33" s="6">
        <f>PRODUCT(C33,100/SUM(Таблица2426[N]))</f>
        <v>1.4285714285714284</v>
      </c>
      <c r="E33" s="1">
        <v>6</v>
      </c>
      <c r="F33" s="15">
        <f>SUM(Таблица2426[[#This Row],[N]:[Q]])</f>
        <v>10.428571428571429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2" sqref="A12"/>
    </sheetView>
  </sheetViews>
  <sheetFormatPr defaultRowHeight="15" x14ac:dyDescent="0.25"/>
  <cols>
    <col min="1" max="1" width="25.140625" customWidth="1"/>
    <col min="2" max="2" width="39" style="13" customWidth="1"/>
  </cols>
  <sheetData>
    <row r="1" spans="1:6" s="14" customFormat="1" ht="18.75" x14ac:dyDescent="0.3">
      <c r="A1" s="14" t="s">
        <v>116</v>
      </c>
      <c r="B1" s="17"/>
    </row>
    <row r="2" spans="1:6" x14ac:dyDescent="0.25">
      <c r="A2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6</v>
      </c>
      <c r="B3" s="16" t="s">
        <v>103</v>
      </c>
      <c r="C3" s="1">
        <v>5</v>
      </c>
      <c r="D3" s="6">
        <f>PRODUCT(C3,100/SUM(Таблица2427[N]))</f>
        <v>4.8076923076923075</v>
      </c>
      <c r="E3" s="1">
        <v>5</v>
      </c>
      <c r="F3" s="7">
        <f>SUM(Таблица2427[[#This Row],[N]:[Q]])</f>
        <v>14.807692307692307</v>
      </c>
    </row>
    <row r="4" spans="1:6" ht="15.75" x14ac:dyDescent="0.25">
      <c r="A4" t="s">
        <v>10</v>
      </c>
      <c r="B4" s="13" t="s">
        <v>11</v>
      </c>
      <c r="C4" s="1">
        <v>42</v>
      </c>
      <c r="D4" s="6">
        <f>PRODUCT(C4,100/SUM(Таблица2427[N]))</f>
        <v>40.384615384615387</v>
      </c>
      <c r="E4" s="1">
        <v>217</v>
      </c>
      <c r="F4" s="7">
        <f>SUM(Таблица2427[[#This Row],[N]:[Q]])</f>
        <v>299.38461538461536</v>
      </c>
    </row>
    <row r="5" spans="1:6" ht="15.75" x14ac:dyDescent="0.25">
      <c r="A5" t="s">
        <v>104</v>
      </c>
      <c r="B5" s="16" t="s">
        <v>105</v>
      </c>
      <c r="C5" s="1">
        <v>0</v>
      </c>
      <c r="D5" s="6">
        <f>PRODUCT(C5,100/SUM(Таблица2427[N]))</f>
        <v>0</v>
      </c>
      <c r="E5" s="1">
        <v>0</v>
      </c>
      <c r="F5" s="7">
        <f>SUM(Таблица2427[[#This Row],[N]:[Q]])</f>
        <v>0</v>
      </c>
    </row>
    <row r="6" spans="1:6" ht="15.75" x14ac:dyDescent="0.25">
      <c r="A6" t="s">
        <v>12</v>
      </c>
      <c r="B6" s="13" t="s">
        <v>13</v>
      </c>
      <c r="C6" s="1">
        <v>7</v>
      </c>
      <c r="D6" s="6">
        <f>PRODUCT(C6,100/SUM(Таблица2427[N]))</f>
        <v>6.7307692307692308</v>
      </c>
      <c r="E6" s="1">
        <v>33</v>
      </c>
      <c r="F6" s="7">
        <f>SUM(Таблица2427[[#This Row],[N]:[Q]])</f>
        <v>46.730769230769226</v>
      </c>
    </row>
    <row r="7" spans="1:6" ht="15.75" x14ac:dyDescent="0.25">
      <c r="A7" s="12" t="s">
        <v>16</v>
      </c>
      <c r="B7" s="13" t="s">
        <v>17</v>
      </c>
      <c r="C7" s="1">
        <v>28</v>
      </c>
      <c r="D7" s="6">
        <f>PRODUCT(C7,100/SUM(Таблица2427[N]))</f>
        <v>26.923076923076923</v>
      </c>
      <c r="E7" s="1">
        <v>69.5</v>
      </c>
      <c r="F7" s="7">
        <f>SUM(Таблица2427[[#This Row],[N]:[Q]])</f>
        <v>124.42307692307692</v>
      </c>
    </row>
    <row r="8" spans="1:6" ht="15.75" x14ac:dyDescent="0.25">
      <c r="A8" t="s">
        <v>106</v>
      </c>
      <c r="B8" s="16" t="s">
        <v>107</v>
      </c>
      <c r="C8" s="1">
        <v>0</v>
      </c>
      <c r="D8" s="6">
        <f>PRODUCT(C8,100/SUM(Таблица2427[N]))</f>
        <v>0</v>
      </c>
      <c r="E8" s="1">
        <v>0</v>
      </c>
      <c r="F8" s="7">
        <f>SUM(Таблица2427[[#This Row],[N]:[Q]])</f>
        <v>0</v>
      </c>
    </row>
    <row r="9" spans="1:6" ht="15.75" x14ac:dyDescent="0.25">
      <c r="A9" t="s">
        <v>108</v>
      </c>
      <c r="B9" s="16" t="s">
        <v>109</v>
      </c>
      <c r="C9" s="1">
        <v>0</v>
      </c>
      <c r="D9" s="6">
        <f>PRODUCT(C9,100/SUM(Таблица2427[N]))</f>
        <v>0</v>
      </c>
      <c r="E9" s="1">
        <v>0</v>
      </c>
      <c r="F9" s="7">
        <f>SUM(Таблица2427[[#This Row],[N]:[Q]])</f>
        <v>0</v>
      </c>
    </row>
    <row r="10" spans="1:6" ht="15.75" x14ac:dyDescent="0.25">
      <c r="A10" t="s">
        <v>110</v>
      </c>
      <c r="B10" s="13" t="s">
        <v>27</v>
      </c>
      <c r="C10" s="1">
        <v>0</v>
      </c>
      <c r="D10" s="6">
        <f>PRODUCT(C10,100/SUM(Таблица2427[N]))</f>
        <v>0</v>
      </c>
      <c r="E10" s="1">
        <v>0</v>
      </c>
      <c r="F10" s="7">
        <f>SUM(Таблица2427[[#This Row],[N]:[Q]])</f>
        <v>0</v>
      </c>
    </row>
    <row r="11" spans="1:6" ht="15.75" x14ac:dyDescent="0.25">
      <c r="A11" t="s">
        <v>22</v>
      </c>
      <c r="B11" s="13" t="s">
        <v>37</v>
      </c>
      <c r="C11" s="1">
        <v>11</v>
      </c>
      <c r="D11" s="6">
        <f>PRODUCT(C11,100/SUM(Таблица2427[N]))</f>
        <v>10.576923076923077</v>
      </c>
      <c r="E11" s="1">
        <v>43.5</v>
      </c>
      <c r="F11" s="7">
        <f>SUM(Таблица2427[[#This Row],[N]:[Q]])</f>
        <v>65.07692307692308</v>
      </c>
    </row>
    <row r="12" spans="1:6" ht="15.75" x14ac:dyDescent="0.25">
      <c r="A12" t="s">
        <v>26</v>
      </c>
      <c r="B12" s="13" t="s">
        <v>27</v>
      </c>
      <c r="C12" s="1">
        <v>11</v>
      </c>
      <c r="D12" s="6">
        <f>PRODUCT(C12,100/SUM(Таблица2427[N]))</f>
        <v>10.576923076923077</v>
      </c>
      <c r="E12" s="1">
        <v>29</v>
      </c>
      <c r="F12" s="7">
        <f>SUM(Таблица2427[[#This Row],[N]:[Q]])</f>
        <v>50.57692307692308</v>
      </c>
    </row>
    <row r="13" spans="1:6" ht="15.75" x14ac:dyDescent="0.25">
      <c r="A13" t="s">
        <v>111</v>
      </c>
      <c r="B13" s="16" t="s">
        <v>112</v>
      </c>
      <c r="C13" s="1">
        <v>0</v>
      </c>
      <c r="D13" s="6">
        <f>PRODUCT(C13,100/SUM(Таблица2427[N]))</f>
        <v>0</v>
      </c>
      <c r="E13" s="1">
        <v>0</v>
      </c>
      <c r="F13" s="7">
        <f>SUM(Таблица2427[[#This Row],[N]:[Q]])</f>
        <v>0</v>
      </c>
    </row>
    <row r="14" spans="1:6" ht="15.75" x14ac:dyDescent="0.25">
      <c r="A14" t="s">
        <v>113</v>
      </c>
      <c r="B14" s="16" t="s">
        <v>114</v>
      </c>
      <c r="C14" s="1">
        <v>0</v>
      </c>
      <c r="D14" s="6">
        <f>PRODUCT(C14,100/SUM(Таблица2427[N]))</f>
        <v>0</v>
      </c>
      <c r="E14" s="1">
        <v>0</v>
      </c>
      <c r="F14" s="7">
        <f>SUM(Таблица2427[[#This Row],[N]:[Q]])</f>
        <v>0</v>
      </c>
    </row>
    <row r="15" spans="1:6" ht="15.75" x14ac:dyDescent="0.25">
      <c r="A15" t="s">
        <v>34</v>
      </c>
      <c r="B15" s="16" t="s">
        <v>115</v>
      </c>
      <c r="C15" s="1">
        <v>0</v>
      </c>
      <c r="D15" s="6">
        <f>PRODUCT(C15,100/SUM(Таблица2427[N]))</f>
        <v>0</v>
      </c>
      <c r="E15" s="1">
        <v>0</v>
      </c>
      <c r="F15" s="7">
        <f>SUM(Таблица2427[[#This Row],[N]:[Q]])</f>
        <v>0</v>
      </c>
    </row>
  </sheetData>
  <conditionalFormatting sqref="A3:A17 C16:C20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19.140625" customWidth="1"/>
    <col min="2" max="2" width="36.140625" customWidth="1"/>
  </cols>
  <sheetData>
    <row r="1" spans="1:6" ht="18.75" x14ac:dyDescent="0.3">
      <c r="A1" s="14" t="s">
        <v>118</v>
      </c>
      <c r="B1" s="17"/>
      <c r="C1" s="14"/>
      <c r="D1" s="14"/>
      <c r="E1" s="14"/>
      <c r="F1" s="14"/>
    </row>
    <row r="2" spans="1:6" x14ac:dyDescent="0.25">
      <c r="A2" t="s">
        <v>0</v>
      </c>
      <c r="B2" s="1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10</v>
      </c>
      <c r="B3" s="13" t="s">
        <v>11</v>
      </c>
      <c r="C3" s="1">
        <v>21</v>
      </c>
      <c r="D3" s="6">
        <v>63.636363636363633</v>
      </c>
      <c r="E3" s="1">
        <v>150</v>
      </c>
      <c r="F3" s="7">
        <v>234.63636363636363</v>
      </c>
    </row>
    <row r="4" spans="1:6" ht="15.75" x14ac:dyDescent="0.25">
      <c r="A4" t="s">
        <v>22</v>
      </c>
      <c r="B4" s="13" t="s">
        <v>37</v>
      </c>
      <c r="C4" s="1">
        <v>10</v>
      </c>
      <c r="D4" s="6">
        <v>30.303030303030305</v>
      </c>
      <c r="E4" s="1">
        <v>61</v>
      </c>
      <c r="F4" s="7">
        <v>101.30303030303031</v>
      </c>
    </row>
    <row r="5" spans="1:6" ht="15.75" x14ac:dyDescent="0.25">
      <c r="A5" s="12" t="s">
        <v>16</v>
      </c>
      <c r="B5" s="13" t="s">
        <v>17</v>
      </c>
      <c r="C5" s="1">
        <v>2</v>
      </c>
      <c r="D5" s="6">
        <v>6.0606060606060606</v>
      </c>
      <c r="E5" s="1">
        <v>8</v>
      </c>
      <c r="F5" s="7">
        <v>16.060606060606062</v>
      </c>
    </row>
    <row r="6" spans="1:6" ht="15.75" x14ac:dyDescent="0.25">
      <c r="A6" t="s">
        <v>119</v>
      </c>
      <c r="B6" s="16" t="s">
        <v>120</v>
      </c>
      <c r="C6" s="1">
        <v>0</v>
      </c>
      <c r="D6" s="6">
        <v>0</v>
      </c>
      <c r="E6" s="1">
        <v>0</v>
      </c>
      <c r="F6" s="7">
        <v>0</v>
      </c>
    </row>
    <row r="7" spans="1:6" ht="15.75" x14ac:dyDescent="0.25">
      <c r="A7" t="s">
        <v>121</v>
      </c>
      <c r="B7" s="13" t="s">
        <v>122</v>
      </c>
      <c r="C7" s="1">
        <v>0</v>
      </c>
      <c r="D7" s="6">
        <v>0</v>
      </c>
      <c r="E7" s="1">
        <v>0</v>
      </c>
      <c r="F7" s="7">
        <v>0</v>
      </c>
    </row>
    <row r="8" spans="1:6" ht="15.75" x14ac:dyDescent="0.25">
      <c r="A8" t="s">
        <v>123</v>
      </c>
      <c r="B8" s="16" t="s">
        <v>124</v>
      </c>
      <c r="C8" s="1">
        <v>0</v>
      </c>
      <c r="D8" s="6">
        <v>0</v>
      </c>
      <c r="E8" s="1">
        <v>0</v>
      </c>
      <c r="F8" s="7">
        <v>0</v>
      </c>
    </row>
    <row r="9" spans="1:6" ht="15.75" x14ac:dyDescent="0.25">
      <c r="A9" t="s">
        <v>125</v>
      </c>
      <c r="B9" s="16" t="s">
        <v>126</v>
      </c>
      <c r="C9" s="1">
        <v>0</v>
      </c>
      <c r="D9" s="6">
        <v>0</v>
      </c>
      <c r="E9" s="1">
        <v>0</v>
      </c>
      <c r="F9" s="7">
        <v>0</v>
      </c>
    </row>
  </sheetData>
  <conditionalFormatting sqref="A4 A7 A9">
    <cfRule type="duplicateValues" dxfId="3" priority="1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7" sqref="A7"/>
    </sheetView>
  </sheetViews>
  <sheetFormatPr defaultRowHeight="15" x14ac:dyDescent="0.25"/>
  <cols>
    <col min="1" max="1" width="18.85546875" customWidth="1"/>
    <col min="2" max="2" width="55.28515625" customWidth="1"/>
  </cols>
  <sheetData>
    <row r="1" spans="1:6" s="19" customFormat="1" ht="18.75" x14ac:dyDescent="0.3">
      <c r="A1" s="14" t="s">
        <v>137</v>
      </c>
    </row>
    <row r="2" spans="1:6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t="s">
        <v>10</v>
      </c>
      <c r="B3" t="s">
        <v>11</v>
      </c>
      <c r="C3" s="1">
        <v>63</v>
      </c>
      <c r="D3" s="6">
        <v>60.000000000000007</v>
      </c>
      <c r="E3" s="1">
        <v>738</v>
      </c>
      <c r="F3" s="7">
        <v>861</v>
      </c>
    </row>
    <row r="4" spans="1:6" ht="15.75" x14ac:dyDescent="0.25">
      <c r="A4" t="s">
        <v>26</v>
      </c>
      <c r="B4" t="s">
        <v>27</v>
      </c>
      <c r="C4" s="1">
        <v>21</v>
      </c>
      <c r="D4" s="6">
        <v>20.000000000000004</v>
      </c>
      <c r="E4" s="1">
        <v>151</v>
      </c>
      <c r="F4" s="7">
        <v>192</v>
      </c>
    </row>
    <row r="5" spans="1:6" ht="15.75" x14ac:dyDescent="0.25">
      <c r="A5" t="s">
        <v>16</v>
      </c>
      <c r="B5" t="s">
        <v>17</v>
      </c>
      <c r="C5" s="1">
        <v>12</v>
      </c>
      <c r="D5" s="6">
        <v>11.428571428571429</v>
      </c>
      <c r="E5" s="1">
        <v>112</v>
      </c>
      <c r="F5" s="7">
        <v>135.42857142857144</v>
      </c>
    </row>
    <row r="6" spans="1:6" ht="15.75" x14ac:dyDescent="0.25">
      <c r="A6" t="s">
        <v>6</v>
      </c>
      <c r="B6" t="s">
        <v>7</v>
      </c>
      <c r="C6" s="1">
        <v>4</v>
      </c>
      <c r="D6" s="6">
        <v>3.8095238095238098</v>
      </c>
      <c r="E6" s="1">
        <v>42</v>
      </c>
      <c r="F6" s="7">
        <v>49.80952380952381</v>
      </c>
    </row>
    <row r="7" spans="1:6" ht="15.75" x14ac:dyDescent="0.25">
      <c r="A7" t="s">
        <v>22</v>
      </c>
      <c r="B7" t="s">
        <v>130</v>
      </c>
      <c r="C7" s="1">
        <v>4</v>
      </c>
      <c r="D7" s="6">
        <v>3.8095238095238098</v>
      </c>
      <c r="E7" s="1">
        <v>38</v>
      </c>
      <c r="F7" s="7">
        <v>45.80952380952381</v>
      </c>
    </row>
    <row r="8" spans="1:6" ht="15.75" x14ac:dyDescent="0.25">
      <c r="A8" t="s">
        <v>12</v>
      </c>
      <c r="B8" t="s">
        <v>13</v>
      </c>
      <c r="C8" s="1">
        <v>1</v>
      </c>
      <c r="D8" s="6">
        <v>0.95238095238095244</v>
      </c>
      <c r="E8" s="1">
        <v>14</v>
      </c>
      <c r="F8" s="7">
        <v>15.952380952380953</v>
      </c>
    </row>
    <row r="9" spans="1:6" ht="15.75" x14ac:dyDescent="0.25">
      <c r="A9" t="s">
        <v>18</v>
      </c>
      <c r="B9" t="s">
        <v>19</v>
      </c>
      <c r="C9" s="1">
        <v>0</v>
      </c>
      <c r="D9" s="6">
        <v>0</v>
      </c>
      <c r="E9" s="1">
        <v>0</v>
      </c>
      <c r="F9" s="7">
        <v>0</v>
      </c>
    </row>
    <row r="10" spans="1:6" ht="15.75" x14ac:dyDescent="0.25">
      <c r="A10" s="12" t="s">
        <v>128</v>
      </c>
      <c r="B10" t="s">
        <v>129</v>
      </c>
      <c r="C10" s="1">
        <v>0</v>
      </c>
      <c r="D10" s="6">
        <v>0</v>
      </c>
      <c r="E10" s="1">
        <v>0</v>
      </c>
      <c r="F10" s="7">
        <v>0</v>
      </c>
    </row>
    <row r="11" spans="1:6" x14ac:dyDescent="0.25">
      <c r="A11" t="s">
        <v>131</v>
      </c>
      <c r="B11" t="s">
        <v>132</v>
      </c>
      <c r="C11" s="1">
        <v>0</v>
      </c>
      <c r="D11" s="6">
        <v>0</v>
      </c>
      <c r="E11" s="1">
        <v>0</v>
      </c>
      <c r="F11" s="15">
        <v>0</v>
      </c>
    </row>
    <row r="12" spans="1:6" ht="15.75" x14ac:dyDescent="0.25">
      <c r="A12" t="s">
        <v>28</v>
      </c>
      <c r="B12" t="s">
        <v>133</v>
      </c>
      <c r="C12" s="1">
        <v>0</v>
      </c>
      <c r="D12" s="6">
        <v>0</v>
      </c>
      <c r="E12" s="1">
        <v>0</v>
      </c>
      <c r="F12" s="7">
        <v>0</v>
      </c>
    </row>
    <row r="13" spans="1:6" ht="15.75" x14ac:dyDescent="0.25">
      <c r="A13" t="s">
        <v>34</v>
      </c>
      <c r="B13" t="s">
        <v>134</v>
      </c>
      <c r="C13" s="1">
        <v>0</v>
      </c>
      <c r="D13" s="6">
        <v>0</v>
      </c>
      <c r="E13" s="1">
        <v>0</v>
      </c>
      <c r="F13" s="7">
        <v>0</v>
      </c>
    </row>
    <row r="14" spans="1:6" x14ac:dyDescent="0.25">
      <c r="A14" t="s">
        <v>135</v>
      </c>
      <c r="B14" t="s">
        <v>136</v>
      </c>
      <c r="C14" s="1">
        <v>0</v>
      </c>
      <c r="D14" s="6">
        <v>0</v>
      </c>
      <c r="E14" s="1">
        <v>0</v>
      </c>
      <c r="F14" s="15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Рейтинг</vt:lpstr>
      <vt:lpstr>Рейтинг школ танца НТЛ</vt:lpstr>
      <vt:lpstr>07.10.18</vt:lpstr>
      <vt:lpstr>21.10.18</vt:lpstr>
      <vt:lpstr>11.11.18</vt:lpstr>
      <vt:lpstr>18.11.18</vt:lpstr>
      <vt:lpstr>02.12.18</vt:lpstr>
      <vt:lpstr>23.12.18</vt:lpstr>
      <vt:lpstr>13.01.19</vt:lpstr>
      <vt:lpstr>26.01.19</vt:lpstr>
      <vt:lpstr>07.02.19</vt:lpstr>
      <vt:lpstr>03.03.19</vt:lpstr>
      <vt:lpstr>24.03.19</vt:lpstr>
      <vt:lpstr>20.04.19</vt:lpstr>
      <vt:lpstr>Лист1</vt:lpstr>
      <vt:lpstr>'Рейтинг школ танца НТЛ'!Область_печати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2019-04-23T10:59:34Z</dcterms:modified>
</cp:coreProperties>
</file>